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firstSheet="2" activeTab="2"/>
  </bookViews>
  <sheets>
    <sheet name="1 кв." sheetId="10" state="hidden" r:id="rId1"/>
    <sheet name="полугодие" sheetId="11" state="hidden" r:id="rId2"/>
    <sheet name="год" sheetId="13" r:id="rId3"/>
  </sheets>
  <calcPr calcId="125725"/>
</workbook>
</file>

<file path=xl/calcChain.xml><?xml version="1.0" encoding="utf-8"?>
<calcChain xmlns="http://schemas.openxmlformats.org/spreadsheetml/2006/main">
  <c r="E48" i="13"/>
  <c r="E186"/>
  <c r="D186"/>
  <c r="D184"/>
  <c r="E263"/>
  <c r="G245"/>
  <c r="E245"/>
  <c r="D236"/>
  <c r="G236"/>
  <c r="D235"/>
  <c r="E235"/>
  <c r="D233"/>
  <c r="G233"/>
  <c r="D227"/>
  <c r="E227"/>
  <c r="D209"/>
  <c r="G209"/>
  <c r="D208"/>
  <c r="E208"/>
  <c r="D207"/>
  <c r="E207"/>
  <c r="D206"/>
  <c r="G206"/>
  <c r="D191"/>
  <c r="E191"/>
  <c r="D201"/>
  <c r="E201"/>
  <c r="D214"/>
  <c r="G214"/>
  <c r="D194"/>
  <c r="E194"/>
  <c r="D193"/>
  <c r="D255"/>
  <c r="G255"/>
  <c r="D192"/>
  <c r="G192"/>
  <c r="D219"/>
  <c r="G219"/>
  <c r="D243"/>
  <c r="G243"/>
  <c r="D234"/>
  <c r="G234"/>
  <c r="K195"/>
  <c r="L195"/>
  <c r="K194"/>
  <c r="L194"/>
  <c r="D222"/>
  <c r="E222"/>
  <c r="K193"/>
  <c r="L193"/>
  <c r="K192"/>
  <c r="L192"/>
  <c r="K191"/>
  <c r="K196"/>
  <c r="N189"/>
  <c r="K189"/>
  <c r="L189"/>
  <c r="N188"/>
  <c r="L188"/>
  <c r="K188"/>
  <c r="N187"/>
  <c r="K187"/>
  <c r="L187"/>
  <c r="N186"/>
  <c r="K186"/>
  <c r="L186"/>
  <c r="N185"/>
  <c r="K185"/>
  <c r="L185"/>
  <c r="G191" i="11"/>
  <c r="G192"/>
  <c r="G193"/>
  <c r="E191"/>
  <c r="E192"/>
  <c r="E193"/>
  <c r="G206"/>
  <c r="G207"/>
  <c r="G208"/>
  <c r="E206"/>
  <c r="E207"/>
  <c r="E208"/>
  <c r="E264"/>
  <c r="E262"/>
  <c r="D244"/>
  <c r="G244"/>
  <c r="G254"/>
  <c r="E244"/>
  <c r="G232"/>
  <c r="G233"/>
  <c r="G234"/>
  <c r="G235"/>
  <c r="E232"/>
  <c r="E233"/>
  <c r="E234"/>
  <c r="E235"/>
  <c r="G230"/>
  <c r="E230"/>
  <c r="G226"/>
  <c r="E226"/>
  <c r="G224"/>
  <c r="E224"/>
  <c r="G218"/>
  <c r="G219"/>
  <c r="G220"/>
  <c r="G221"/>
  <c r="E218"/>
  <c r="E219"/>
  <c r="E220"/>
  <c r="E221"/>
  <c r="G216"/>
  <c r="E216"/>
  <c r="G213"/>
  <c r="E213"/>
  <c r="G205"/>
  <c r="E205"/>
  <c r="G203"/>
  <c r="E203"/>
  <c r="G200"/>
  <c r="E200"/>
  <c r="G190"/>
  <c r="E190"/>
  <c r="G185"/>
  <c r="E185"/>
  <c r="D235"/>
  <c r="D234"/>
  <c r="D233"/>
  <c r="D232"/>
  <c r="D230"/>
  <c r="D226"/>
  <c r="D224"/>
  <c r="D213"/>
  <c r="D208"/>
  <c r="D207"/>
  <c r="D206"/>
  <c r="D205"/>
  <c r="D200"/>
  <c r="K194"/>
  <c r="L194"/>
  <c r="K193"/>
  <c r="L193"/>
  <c r="D193"/>
  <c r="D255"/>
  <c r="G255"/>
  <c r="L192"/>
  <c r="K192"/>
  <c r="D192"/>
  <c r="K191"/>
  <c r="L191"/>
  <c r="D191"/>
  <c r="D253"/>
  <c r="E253"/>
  <c r="L190"/>
  <c r="K190"/>
  <c r="D190"/>
  <c r="D188"/>
  <c r="D183"/>
  <c r="N188"/>
  <c r="K188"/>
  <c r="L188"/>
  <c r="N187"/>
  <c r="K187"/>
  <c r="L187"/>
  <c r="N186"/>
  <c r="L186"/>
  <c r="K186"/>
  <c r="N185"/>
  <c r="K185"/>
  <c r="L185"/>
  <c r="D185"/>
  <c r="N184"/>
  <c r="N189"/>
  <c r="K184"/>
  <c r="K189"/>
  <c r="E20"/>
  <c r="D244" i="10"/>
  <c r="D235"/>
  <c r="D234"/>
  <c r="D233"/>
  <c r="D232"/>
  <c r="D226"/>
  <c r="D208"/>
  <c r="D207"/>
  <c r="D206"/>
  <c r="D205"/>
  <c r="D200"/>
  <c r="D193"/>
  <c r="D192"/>
  <c r="D191"/>
  <c r="D190"/>
  <c r="D185"/>
  <c r="E254"/>
  <c r="E244"/>
  <c r="E233"/>
  <c r="E234"/>
  <c r="E235"/>
  <c r="E232"/>
  <c r="E226"/>
  <c r="E218"/>
  <c r="E206"/>
  <c r="E207"/>
  <c r="E208"/>
  <c r="E205"/>
  <c r="E200"/>
  <c r="E191"/>
  <c r="E192"/>
  <c r="E193"/>
  <c r="E190"/>
  <c r="E185"/>
  <c r="G244"/>
  <c r="G242"/>
  <c r="G235"/>
  <c r="G234"/>
  <c r="G233"/>
  <c r="G232"/>
  <c r="G226"/>
  <c r="G218"/>
  <c r="G208"/>
  <c r="G207"/>
  <c r="G206"/>
  <c r="G205"/>
  <c r="G200"/>
  <c r="G193"/>
  <c r="G192"/>
  <c r="G191"/>
  <c r="G190"/>
  <c r="G185"/>
  <c r="D213"/>
  <c r="E213"/>
  <c r="D219"/>
  <c r="D220"/>
  <c r="E220"/>
  <c r="D221"/>
  <c r="E221"/>
  <c r="D218"/>
  <c r="G247"/>
  <c r="G246"/>
  <c r="G245"/>
  <c r="D242"/>
  <c r="E242"/>
  <c r="E20"/>
  <c r="D254"/>
  <c r="G254"/>
  <c r="D255"/>
  <c r="D253"/>
  <c r="E253"/>
  <c r="D252"/>
  <c r="E252"/>
  <c r="E245"/>
  <c r="E246"/>
  <c r="E247"/>
  <c r="K191"/>
  <c r="L191"/>
  <c r="N188"/>
  <c r="N187"/>
  <c r="N186"/>
  <c r="N185"/>
  <c r="N189"/>
  <c r="N184"/>
  <c r="K190"/>
  <c r="L190"/>
  <c r="K192"/>
  <c r="L192"/>
  <c r="K193"/>
  <c r="L193"/>
  <c r="K194"/>
  <c r="L194"/>
  <c r="K188"/>
  <c r="L188"/>
  <c r="K187"/>
  <c r="L187"/>
  <c r="K186"/>
  <c r="L186"/>
  <c r="K185"/>
  <c r="L185"/>
  <c r="K184"/>
  <c r="L184"/>
  <c r="L189"/>
  <c r="K195"/>
  <c r="D188"/>
  <c r="D183"/>
  <c r="D203"/>
  <c r="G203"/>
  <c r="G196"/>
  <c r="D230"/>
  <c r="E230"/>
  <c r="L195"/>
  <c r="K189"/>
  <c r="L195" i="11"/>
  <c r="K195"/>
  <c r="D203"/>
  <c r="D218"/>
  <c r="D252"/>
  <c r="L184"/>
  <c r="L189"/>
  <c r="E188"/>
  <c r="E183"/>
  <c r="D219"/>
  <c r="G188"/>
  <c r="G183"/>
  <c r="D220"/>
  <c r="D254"/>
  <c r="E254"/>
  <c r="D221"/>
  <c r="D242"/>
  <c r="E242"/>
  <c r="D250" i="10"/>
  <c r="G250"/>
  <c r="G252"/>
  <c r="D224"/>
  <c r="G224"/>
  <c r="E224"/>
  <c r="G230"/>
  <c r="D196"/>
  <c r="E203"/>
  <c r="E196"/>
  <c r="G255"/>
  <c r="E255"/>
  <c r="G221"/>
  <c r="G220"/>
  <c r="D216"/>
  <c r="D211"/>
  <c r="E188"/>
  <c r="E183"/>
  <c r="G219"/>
  <c r="E219"/>
  <c r="G188"/>
  <c r="G183"/>
  <c r="G253"/>
  <c r="E250"/>
  <c r="G213"/>
  <c r="G242" i="11"/>
  <c r="G252"/>
  <c r="E252"/>
  <c r="D216"/>
  <c r="E196"/>
  <c r="G196"/>
  <c r="D196"/>
  <c r="G216" i="10"/>
  <c r="E216"/>
  <c r="E211"/>
  <c r="G211"/>
  <c r="E211" i="11"/>
  <c r="G211"/>
  <c r="D211"/>
  <c r="E255"/>
  <c r="D250"/>
  <c r="G253"/>
  <c r="E250"/>
  <c r="G250"/>
  <c r="E209" i="13"/>
  <c r="L191"/>
  <c r="L196"/>
  <c r="E236"/>
  <c r="E192"/>
  <c r="E219"/>
  <c r="E255"/>
  <c r="G194"/>
  <c r="G207"/>
  <c r="G222"/>
  <c r="G227"/>
  <c r="G235"/>
  <c r="E193"/>
  <c r="E206"/>
  <c r="E214"/>
  <c r="E233"/>
  <c r="E243"/>
  <c r="G191"/>
  <c r="G201"/>
  <c r="G208"/>
  <c r="D256"/>
  <c r="E234"/>
  <c r="G186"/>
  <c r="N190"/>
  <c r="G193"/>
  <c r="G189"/>
  <c r="D221"/>
  <c r="L190"/>
  <c r="D220"/>
  <c r="D231"/>
  <c r="D225"/>
  <c r="D253"/>
  <c r="D189"/>
  <c r="D254"/>
  <c r="K190"/>
  <c r="D204"/>
  <c r="G225"/>
  <c r="E225"/>
  <c r="G253"/>
  <c r="E253"/>
  <c r="E204"/>
  <c r="G204"/>
  <c r="G197"/>
  <c r="E254"/>
  <c r="G254"/>
  <c r="D217"/>
  <c r="G217"/>
  <c r="G220"/>
  <c r="E220"/>
  <c r="G221"/>
  <c r="E221"/>
  <c r="G231"/>
  <c r="E231"/>
  <c r="G256"/>
  <c r="E256"/>
  <c r="E189"/>
  <c r="E184"/>
  <c r="G184"/>
  <c r="D251"/>
  <c r="E217"/>
  <c r="E212"/>
  <c r="G212"/>
  <c r="D212"/>
  <c r="E197"/>
  <c r="D197"/>
  <c r="E251"/>
  <c r="G251"/>
</calcChain>
</file>

<file path=xl/sharedStrings.xml><?xml version="1.0" encoding="utf-8"?>
<sst xmlns="http://schemas.openxmlformats.org/spreadsheetml/2006/main" count="1725" uniqueCount="330">
  <si>
    <t>Раздел 4. Финансовые показатели</t>
  </si>
  <si>
    <t>Наименование показателя</t>
  </si>
  <si>
    <t>Сумма (тыс.руб.)</t>
  </si>
  <si>
    <t>Стоимость на 1 кв.м. общей площади (руб./кв.м./мес.)</t>
  </si>
  <si>
    <t>Стоимость на 1 человека в месяц (рублей)</t>
  </si>
  <si>
    <t>1. Начисленные платежи за жилое помещение и коммунальные услуги - всего</t>
  </si>
  <si>
    <t>в том числе:</t>
  </si>
  <si>
    <t>- содержание и ТР</t>
  </si>
  <si>
    <t>- текущий ремонт</t>
  </si>
  <si>
    <t>- капитальный ремонт</t>
  </si>
  <si>
    <t>Коммунальные услуги - всего</t>
  </si>
  <si>
    <t xml:space="preserve">водоснабжение </t>
  </si>
  <si>
    <t>водоотведение (ЖБО)</t>
  </si>
  <si>
    <t>теплоснабжение</t>
  </si>
  <si>
    <t>горячее водоснабжение</t>
  </si>
  <si>
    <t>газоснабжение</t>
  </si>
  <si>
    <t>электроснабжение</t>
  </si>
  <si>
    <t>2. Общая сумма доходов от реализации услуг - всего</t>
  </si>
  <si>
    <t>доходы от собственников помещений</t>
  </si>
  <si>
    <t>содержание и ремонт жилья</t>
  </si>
  <si>
    <t>капитальный ремонт</t>
  </si>
  <si>
    <t>3. Себестоимость оказанных услуг -всего</t>
  </si>
  <si>
    <t>4. Расходы по оказанию коммунальных услуг - всего</t>
  </si>
  <si>
    <t>5. Задолженность собственников помещений - всего</t>
  </si>
  <si>
    <t>коммунальные услуги - всего</t>
  </si>
  <si>
    <t>6. Кредиторская задолженность- всего</t>
  </si>
  <si>
    <t>перед поставщиками коммунальных ресурсов</t>
  </si>
  <si>
    <t>прочие (расшифровать)</t>
  </si>
  <si>
    <t xml:space="preserve">Отчет </t>
  </si>
  <si>
    <t xml:space="preserve">управляющих организаций, товариществ собственников жилья,  и других  объединений собственников жилья, </t>
  </si>
  <si>
    <t>осуществляющих функции по управлению многоквартирными домами на территории муниципальных образований</t>
  </si>
  <si>
    <t xml:space="preserve"> в Ямало-Ненецком автономном округе</t>
  </si>
  <si>
    <t xml:space="preserve">Раздел 1.1*. Основные сведения </t>
  </si>
  <si>
    <t>№п/п</t>
  </si>
  <si>
    <t xml:space="preserve">Наименование показателя </t>
  </si>
  <si>
    <t>Ед.изм.</t>
  </si>
  <si>
    <t>Значение показателя</t>
  </si>
  <si>
    <t>1.</t>
  </si>
  <si>
    <t xml:space="preserve">Дата государственной регистрации в качестве юридического лица </t>
  </si>
  <si>
    <t>Число, месяц, год</t>
  </si>
  <si>
    <t xml:space="preserve">  21 октября 2005 г.</t>
  </si>
  <si>
    <t>2.</t>
  </si>
  <si>
    <t>Основной вид деятельности в соответствии с учредительными документами</t>
  </si>
  <si>
    <t xml:space="preserve">Указать </t>
  </si>
  <si>
    <t>3.</t>
  </si>
  <si>
    <t xml:space="preserve">Уставный капитал (фонд)                      </t>
  </si>
  <si>
    <t>Тыс. руб.</t>
  </si>
  <si>
    <t>4.</t>
  </si>
  <si>
    <t xml:space="preserve">в том числе участие:                       </t>
  </si>
  <si>
    <t xml:space="preserve">- органов исполнительной власти субъектов  Российской Федерации                     </t>
  </si>
  <si>
    <t>5.</t>
  </si>
  <si>
    <t>Средняя численность работников за отчетный период, в том числе:</t>
  </si>
  <si>
    <t>Чел.</t>
  </si>
  <si>
    <t>- работников списочного состава</t>
  </si>
  <si>
    <t>- работников, выполняющих работы по договорам гражданско-правового характера</t>
  </si>
  <si>
    <t xml:space="preserve">    </t>
  </si>
  <si>
    <t xml:space="preserve">Раздел 1.2**. Основные сведения </t>
  </si>
  <si>
    <t>Количество членов Правления</t>
  </si>
  <si>
    <t xml:space="preserve">Дата избрания действующего состава Правления и Председателя </t>
  </si>
  <si>
    <t xml:space="preserve">Осуществление функций управления, содержания и ремонта общего имущества многоквартирного дома: </t>
  </si>
  <si>
    <t>- собственными силами</t>
  </si>
  <si>
    <t>Да/Нет</t>
  </si>
  <si>
    <t>- передача функций управления управляющей организации</t>
  </si>
  <si>
    <t>- привлечение к содержанию и ремонту подрядных организаций (заключение договоров)</t>
  </si>
  <si>
    <t>Раздел 2. Общая характеристика объекта (ов) управления</t>
  </si>
  <si>
    <t xml:space="preserve">Количество многоквартирных домов (далее – МКД), находящихся в управлении </t>
  </si>
  <si>
    <t>Ед.</t>
  </si>
  <si>
    <t>Общая площадь помещений  МКД, находящихся в управлении</t>
  </si>
  <si>
    <t>кв.м.</t>
  </si>
  <si>
    <t>2.1.</t>
  </si>
  <si>
    <t>в том числе площадь помещений, находящихся в муниципальной собственности</t>
  </si>
  <si>
    <t>Общая площадь жилых помещений в МКД, находящихся в управлении</t>
  </si>
  <si>
    <t>Общая площадь помещений в МКД, находящихся в собственности граждан</t>
  </si>
  <si>
    <t>Процент износа МКД, находящихся в управлении (при управлении несколькими МКД указать среднюю величину)</t>
  </si>
  <si>
    <t>%</t>
  </si>
  <si>
    <t>6.</t>
  </si>
  <si>
    <t>Количество  и площадь земельных участков, на которых расположены МКД, находящиеся в управлении, поставленные в соответствии с законодательством на кадастровый учет</t>
  </si>
  <si>
    <t>Ед./кв.м.</t>
  </si>
  <si>
    <t>7.</t>
  </si>
  <si>
    <t>Доля земельных участков поставленные в соответствии с законодательством на кадастровый учет в общем объеме земельных участков на которых расположены МКД, находящиеся в управлении</t>
  </si>
  <si>
    <t>8.</t>
  </si>
  <si>
    <t>Количество и площадь МКД, находящихся в управлении, на которые в соответствии с законодательством  проведена техническая инвентаризация</t>
  </si>
  <si>
    <t>9.</t>
  </si>
  <si>
    <t>Доля многоквартирных домов, на которые в соответствии с законодательством  проведена  техническая инвентаризация от общего количества МКД, находящихся в управлении</t>
  </si>
  <si>
    <t>10.</t>
  </si>
  <si>
    <t>Количество зарегистрированных граждан, проживающих в МКД, находящихся в управлении</t>
  </si>
  <si>
    <t>11.</t>
  </si>
  <si>
    <t>Наличие подписанных договоров на поставку коммунальных ресурсов с ресурсоснабжающими организациями (№договора, дата, вид коммунального ресурса (расшифровать))</t>
  </si>
  <si>
    <t>Раздел 3. Перечень выполняемых услуг и работ по содержанию и ремонту общего имущества многоквартирных домов, находящихся в управлении</t>
  </si>
  <si>
    <t>Наименование работ и услуг (указывается в соответствии с договором управления)</t>
  </si>
  <si>
    <t>Стоимость на 1кв.м. общей площади (руб./кв.м./мес.) в соответствии с договором управления, без НДС</t>
  </si>
  <si>
    <t>Стоимость на 1кв.м. общей площади (руб./кв.м./мес.) по факту, без НДС</t>
  </si>
  <si>
    <t>Объемы выполненных работ по текущему и капитальному ремонту (январь-декабрь) в соответствии  с договором управления</t>
  </si>
  <si>
    <t>Обязательные работы и условия</t>
  </si>
  <si>
    <t>Содержание общего имущества</t>
  </si>
  <si>
    <t>Подметание полов во всех помещениях общего пользования:</t>
  </si>
  <si>
    <t>ежедневно,</t>
  </si>
  <si>
    <t>Влажное подметание лестничных площадок и маршей выше 2-х этажей</t>
  </si>
  <si>
    <t>2 раза в неделю</t>
  </si>
  <si>
    <t>Мытье лестничных площадок и маршей выше 2-х этажей</t>
  </si>
  <si>
    <t>1 раз в месяц</t>
  </si>
  <si>
    <t>Санитарная уборка лифтовых кабин</t>
  </si>
  <si>
    <t>Уборка земельного участка, входящего в состав общего имущества МКД</t>
  </si>
  <si>
    <t>Подметание территории с усовершенст-вованным покрытием в летний период - ручная уборка (отмостка, вход в подъезд)</t>
  </si>
  <si>
    <t>Уборка придомовой территории без покрытия от случайного мусора</t>
  </si>
  <si>
    <t>Уборка мусора с газона, очистка урн</t>
  </si>
  <si>
    <t>1 раз в двое суток (65раз)</t>
  </si>
  <si>
    <t>Уборка мусора на контейнерных площадках</t>
  </si>
  <si>
    <t>Ежедневно, кроме воскресенья.</t>
  </si>
  <si>
    <t>Очистка территории с усовершенствованным покрытием от уплотненного снега (вход в подъезд)</t>
  </si>
  <si>
    <t>2 раза в сутки во время гололеда (34 раза)</t>
  </si>
  <si>
    <t>Очистка территории от наледи (вход в подъезд)</t>
  </si>
  <si>
    <t>1 раз в двое суток (68 раз) в зимний период</t>
  </si>
  <si>
    <t>Очистка от наледи крышек люков, пожарных колодцев</t>
  </si>
  <si>
    <t>Очистка наружного водостока от снега и наледи в зимний период</t>
  </si>
  <si>
    <t>3 раза в год</t>
  </si>
  <si>
    <t>Подготовка МКД к сезонной эксплуатации</t>
  </si>
  <si>
    <t>Прочистка водосточных труб, колен и воронок</t>
  </si>
  <si>
    <t>по мере необходимости, но не более 5% от объема</t>
  </si>
  <si>
    <t>Ремонт просевшей отмостки</t>
  </si>
  <si>
    <t>Замена разбитых стекол окон и дверей в помещениях общего пользования, ремонт и укрепление входных дверей</t>
  </si>
  <si>
    <t>по мере необходимости, но не более 20% от объема</t>
  </si>
  <si>
    <t>Укрепление или регулировка пружин, доводчиков и амортизаторов на входных дверях</t>
  </si>
  <si>
    <t>1 раз в год при подготовке к осенне-зимнему периоду</t>
  </si>
  <si>
    <t>Установка и укрепление ручек и шпингалетов на оконных и дверных заполнениях</t>
  </si>
  <si>
    <t xml:space="preserve">Подготовка к сезонной эксплуатации технических помещений дома  </t>
  </si>
  <si>
    <t>1 раз в год</t>
  </si>
  <si>
    <t>Подготовка систем отопления, водоснабжения, водоотведения и электроснабжения</t>
  </si>
  <si>
    <t>Центральное отопление</t>
  </si>
  <si>
    <t>Ликвидация воздушных пробок в системе отопления:</t>
  </si>
  <si>
    <t>- в стояке</t>
  </si>
  <si>
    <t>- в радиаторном блоке</t>
  </si>
  <si>
    <t>Слив и наполнение системы отопления</t>
  </si>
  <si>
    <t>Промывка трубопроводов системы центрального отопления</t>
  </si>
  <si>
    <t>Испытание трубопроводов системы центрального отопления</t>
  </si>
  <si>
    <t>2 раза в год после отопительного сезона</t>
  </si>
  <si>
    <t>Ремонт кранов регулировки у радиаторных блоков</t>
  </si>
  <si>
    <t>Осмотр системы центрального отопления</t>
  </si>
  <si>
    <t>2 раза в год</t>
  </si>
  <si>
    <t>Восстановление разрушенной тепловой изоляции</t>
  </si>
  <si>
    <t>1 раз в год, но не более 5% от объёма</t>
  </si>
  <si>
    <t>Смена параллельной задвижки (система отопления)</t>
  </si>
  <si>
    <t>по мере необходимости, но не реже 1 раза в 10 лет</t>
  </si>
  <si>
    <t>Смена вентиля (система отопления)</t>
  </si>
  <si>
    <t>Замена кранов для спуска воздуха из системы</t>
  </si>
  <si>
    <t>Водопровод, канализация и горячее водоснабжение</t>
  </si>
  <si>
    <t>Осмотр водопровода, канализации и горячего водоснабжения</t>
  </si>
  <si>
    <t>Прочистка канализационных стояков, лежаков и выпусков</t>
  </si>
  <si>
    <t>По мере необходимости, но не более 20% от объема</t>
  </si>
  <si>
    <t>Текущий ремонт и устранение незначи-тельных неисправностей внутридомовых систем холодного, горячего водоснабжения и водоотведения</t>
  </si>
  <si>
    <t>1 раз в год, не более 3,3% от объема</t>
  </si>
  <si>
    <t>Замена перегоревших электроламп в подъездах, люминесцентных  ламп и прожекторов фасадного освещения</t>
  </si>
  <si>
    <t>4 раза в год</t>
  </si>
  <si>
    <t>Замена светильников фасадного и подъездного освещения, электропатронов</t>
  </si>
  <si>
    <t>1 раз в год, не более 10% от объема</t>
  </si>
  <si>
    <t>Проведение испытаний и измерений сопротивления изоляции проводов, кабелей, заземляющих устройств, стационарного оборудования</t>
  </si>
  <si>
    <t>1 раз в 3 года</t>
  </si>
  <si>
    <t>Проверка заземления ванн</t>
  </si>
  <si>
    <t>Осмотр линий электрических сетей, арматуры и электрооборудования в квартирах</t>
  </si>
  <si>
    <t>Текущий ремонт и устранение незначительных неисправностей вводно-распределительных устройств, мелкий ремонт электропроводки</t>
  </si>
  <si>
    <t>1 раз в год, не более 5% от объема</t>
  </si>
  <si>
    <t>Замена автоматических выключателей, предохранителей</t>
  </si>
  <si>
    <t>Проведение технических осмотров, техническое обслуживание и мелкий ремонт</t>
  </si>
  <si>
    <t>Осмотр и техническое обслуживание общедомовых приборов учета энергоресурсов:</t>
  </si>
  <si>
    <t>Осмотр и ремонт общедомовых приборов учета</t>
  </si>
  <si>
    <t>1 раз в год в начале отопительного сезона</t>
  </si>
  <si>
    <t>Госповерка общедомовых приборов учета</t>
  </si>
  <si>
    <t>по паспортным данным</t>
  </si>
  <si>
    <t>Снятие показаний с общедомовых приборов учета</t>
  </si>
  <si>
    <t>Снятие показаний с квартирных приборов учета</t>
  </si>
  <si>
    <t>Проведение технических осмотров и устранение незначительных неисправностей в системах вентиляции, дымоудаления, в местах общего пользования и конструктивных элементах здания</t>
  </si>
  <si>
    <t>Замена замков на входных дверях чердаков и подвальных помещений</t>
  </si>
  <si>
    <t>по мере необходимости, но не более 20 % от объема</t>
  </si>
  <si>
    <t>Подготовка и проведение инструментальных наблюдений за осадками зданий и сооружений</t>
  </si>
  <si>
    <t>в течение года</t>
  </si>
  <si>
    <t>Техническое обслуживание внутридомого газового (электро-) оборудования</t>
  </si>
  <si>
    <t>Прочистка вентиляционных каналов</t>
  </si>
  <si>
    <t>по мере необходимости</t>
  </si>
  <si>
    <t>Уборка мусора и грязи с кровли</t>
  </si>
  <si>
    <t>Удаление снега и наледи с кровель</t>
  </si>
  <si>
    <t>Аварийное обслуживание:</t>
  </si>
  <si>
    <t>Аварийное обслуживание</t>
  </si>
  <si>
    <t>круглосуточно</t>
  </si>
  <si>
    <t>Очистка подвальных помещений после затопления канализацией</t>
  </si>
  <si>
    <t>Дератизация (лестничные клетки, подвалы, технические помещения)</t>
  </si>
  <si>
    <t>Дезинсекция (лестничные клетки, подвалы, технические помещения)</t>
  </si>
  <si>
    <t>Услуги вывоза ТБО</t>
  </si>
  <si>
    <t>Вывоз твердых бытовых отходов</t>
  </si>
  <si>
    <t>7 раз в неделю</t>
  </si>
  <si>
    <t>Вывоз крупногабаритного мусора</t>
  </si>
  <si>
    <t>6 раз в неделю</t>
  </si>
  <si>
    <t>Содержание лифтов</t>
  </si>
  <si>
    <t>Техническое обслуживание и ремонт лифтов</t>
  </si>
  <si>
    <t>ежедневно</t>
  </si>
  <si>
    <t>Техническое обслуживание и ремонт ЛДСС и содержание операторов</t>
  </si>
  <si>
    <t>Аварийное обслуживание лифтов</t>
  </si>
  <si>
    <t>Техническое освидетельствование лифта</t>
  </si>
  <si>
    <t>Услуги управления</t>
  </si>
  <si>
    <t>Дополнительные работы</t>
  </si>
  <si>
    <t>Дополнительные работы и услуги по содержанию и ремонту общего имущества</t>
  </si>
  <si>
    <t>Санитарные работы по содержанию помещений общего пользования</t>
  </si>
  <si>
    <t>Частичное подметание лестничных площадок и маршей выше 2-го этажа</t>
  </si>
  <si>
    <t>4 раза в неделю</t>
  </si>
  <si>
    <t>Мытье лестничных площадок и маршей нижних 2-х этажей</t>
  </si>
  <si>
    <t>2 раза в месяц</t>
  </si>
  <si>
    <t>Влажная протирка  подоконников, отопительных приборов в помещениях общего пользования</t>
  </si>
  <si>
    <t>подоконники - 4 раза в год; отопительные приборы - 2 раза в год</t>
  </si>
  <si>
    <t>Мытье и протирка дверей и окон в помещениях общего пользования</t>
  </si>
  <si>
    <t>Обметание пыли с потолков</t>
  </si>
  <si>
    <t>Влажная протирка элементов лестничных клеток</t>
  </si>
  <si>
    <t>Очистка газонов от случайного мусора в холодный период</t>
  </si>
  <si>
    <t>1 раз в неделю</t>
  </si>
  <si>
    <t>Очистка отмосток от снега</t>
  </si>
  <si>
    <t>2 раза в холодный период</t>
  </si>
  <si>
    <t>- заделка и герметизация швов и стыков стен и фасадов</t>
  </si>
  <si>
    <t>по мере необходимости, но не более 5% стыков, швов в год</t>
  </si>
  <si>
    <t>- мелкий ремонт лестниц, перил, козырьков</t>
  </si>
  <si>
    <t>по мере необходимости, но не более 5% от объёма в год</t>
  </si>
  <si>
    <t>Дополнительные работы по ремонту общего имущества жилого дома</t>
  </si>
  <si>
    <t>Смена мягкой кровли в два слоя отдельными местами</t>
  </si>
  <si>
    <t>по мере необходимости, но не более 5% поверхности кровли в год</t>
  </si>
  <si>
    <t>Постановка заплат на покрытия из мягкой кровли</t>
  </si>
  <si>
    <t>по мере необходимости, но не более 1% поверхности кровли в год</t>
  </si>
  <si>
    <t>Ремонт оконных переплетов</t>
  </si>
  <si>
    <t>по мере необходимости, но не более 4% в год</t>
  </si>
  <si>
    <t>Ремонт дверных полотен</t>
  </si>
  <si>
    <t>по мере необходимости, но не более 10% в год</t>
  </si>
  <si>
    <t>Нашивка брусков на дверные коробки</t>
  </si>
  <si>
    <t>Внутренняя отделка в подъездах, технических помещениях, других общедомовых вспомогательных помещениях</t>
  </si>
  <si>
    <t>- ремонт оклеенной гидроизоляции стен подвала рубероидом, внутренней штукатурки отдельными местами,</t>
  </si>
  <si>
    <t>- перетирка штукатурки поверхности стен и потолков,</t>
  </si>
  <si>
    <t>- заделка отверстий при смене отдельных участков труб (при переходе их через перекрытия и перегородки),</t>
  </si>
  <si>
    <t>- клеевая окраска стен и потолков,</t>
  </si>
  <si>
    <t>по мере необходимости при подготовке к осеннее-зимнему периоду, но не более 15 % от объема</t>
  </si>
  <si>
    <t>Ремонт адресных указателей</t>
  </si>
  <si>
    <t xml:space="preserve"> 4.1.</t>
  </si>
  <si>
    <t xml:space="preserve">  4.2.</t>
  </si>
  <si>
    <t xml:space="preserve"> 5.1.</t>
  </si>
  <si>
    <t xml:space="preserve"> 5.2.</t>
  </si>
  <si>
    <t xml:space="preserve"> 4.2.</t>
  </si>
  <si>
    <t xml:space="preserve"> 4.3.</t>
  </si>
  <si>
    <t>Периодичность (срок выполнения  по факту)</t>
  </si>
  <si>
    <t>Периодичность (срок выполнения) в соответствии с договором управления</t>
  </si>
  <si>
    <t>Объемы выполненных работ по текущему и капитальному ремонту (январь-июнь) по факту</t>
  </si>
  <si>
    <t xml:space="preserve"> - органов местного самоуправления          </t>
  </si>
  <si>
    <t xml:space="preserve">    - работников списочного состава</t>
  </si>
  <si>
    <r>
      <t xml:space="preserve">              Примечание: ** - </t>
    </r>
    <r>
      <rPr>
        <i/>
        <sz val="12"/>
        <color indexed="8"/>
        <rFont val="Times New Roman"/>
        <family val="1"/>
        <charset val="204"/>
      </rPr>
      <t>заполняется некоммерческими  организациями, осуществляющими функции управления многоквартирными домами: товариществами собственников жилья, жилищными и жилищно-строительными кооперативами</t>
    </r>
  </si>
  <si>
    <t>Влажное подметание лестничных площадок и маршей нижних     2-х этажей</t>
  </si>
  <si>
    <t>1 раз в двое суток (65 раз)</t>
  </si>
  <si>
    <t>1 раз в двое суток (65 раз) в летний период, 1 раз в неделю (30 раз) в зимний период</t>
  </si>
  <si>
    <t>Ежедневно, кроме воскресенья</t>
  </si>
  <si>
    <t>Сдвигание свежевыпавшего снега с территории с усовершенствованным покрытием - ручная уборка(крыльца, вход в подъезд, вход в подвал)</t>
  </si>
  <si>
    <t>1 раз в двое суток (86 раз) в зимний период</t>
  </si>
  <si>
    <t>1 раз в сутки в дни без снегопада</t>
  </si>
  <si>
    <t>Посыпка территории песком (вход в подъезд)</t>
  </si>
  <si>
    <t>1 раз в трое суток   (57 раз)</t>
  </si>
  <si>
    <t>Электроснабжение</t>
  </si>
  <si>
    <t>Осмотр  и ремонт приборов фасадного и подъездного освещения, щитов освещения, силовых шкафов и силового оборудованияиний электрических сетей, арматуры и электрооборудования в квартирах</t>
  </si>
  <si>
    <t>по мере необходимости, но не реже 2 раза в год</t>
  </si>
  <si>
    <t>Покос травы, полив газонов,устройство цветников, установка скамеек</t>
  </si>
  <si>
    <t>Мелкий  ремонт и окраска контейнеров, ограждений контейнерных площадок и ограждений газонов</t>
  </si>
  <si>
    <t>Каменные, кирпичные, железобетонные стены</t>
  </si>
  <si>
    <t>Лестницы, козырьки</t>
  </si>
  <si>
    <t>Крыши</t>
  </si>
  <si>
    <t>Окна, двери</t>
  </si>
  <si>
    <t>- масляная окраска ранее окрашенных всех видов поверхностей,</t>
  </si>
  <si>
    <t>- окрашивание масляными составами деревянных поручней, торцов лестничных маршей и площадок</t>
  </si>
  <si>
    <t>Раздел 5. Бюджетное финансирование</t>
  </si>
  <si>
    <t xml:space="preserve">Бюджетное финансирование - всего </t>
  </si>
  <si>
    <t>- компенсация разницы в стоимости услуг</t>
  </si>
  <si>
    <t>- софинансирование капитального ремонта МКД</t>
  </si>
  <si>
    <t>- на содержание и ремонт муниципальной собственности</t>
  </si>
  <si>
    <t>- прочие поступления (расшифровать)</t>
  </si>
  <si>
    <t xml:space="preserve">Задолженность бюджета - всего в том числе: (при наличии расшифровать) </t>
  </si>
  <si>
    <t>Раздел 6. Социальные показатели</t>
  </si>
  <si>
    <t>Количество обращений (жалоб) поступивших от собственников жилья-  всего</t>
  </si>
  <si>
    <t xml:space="preserve">в том числе по некачественному (не предоставлению) жилищных услуг </t>
  </si>
  <si>
    <t>в том числе по некачественному (не предоставлению) коммунальных  услуг</t>
  </si>
  <si>
    <t>Количество удовлетворенных обращений (жалоб)</t>
  </si>
  <si>
    <t>Сумма перерасчета за некачественно предоставленные (не предоставленные) жилищно-коммунальные услуги</t>
  </si>
  <si>
    <t>Количество отключений коммунальных ресурсов за несвоевременную оплату коммунальных услуг (электроснабжение, горячее водоснабжение)</t>
  </si>
  <si>
    <t>Сумма взысканных пеней за несвоевременную оплату  жилищно-коммунальных услуг</t>
  </si>
  <si>
    <t>Количество обращений в суд в целях взыскания задолженности по оплате жилья и коммунальных услуг</t>
  </si>
  <si>
    <t>Сумма, предъявленная к взысканию задолженности по оплате жилья и коммунальных услуг через суд</t>
  </si>
  <si>
    <t xml:space="preserve">Количество удовлетворенных исков </t>
  </si>
  <si>
    <t>Количество проведенных общих собраний собственников жилья</t>
  </si>
  <si>
    <t>Наличие планов (мероприятий):</t>
  </si>
  <si>
    <t>- по благоустройству общего имуществ МКД</t>
  </si>
  <si>
    <t>Да/нет (в скольких МКД)</t>
  </si>
  <si>
    <t>- по проведению капитального ремонта общего имущества МКД</t>
  </si>
  <si>
    <t>Наличие принятого решения о проведении капитального ремонта многоквартирного дома</t>
  </si>
  <si>
    <t>Директор МУП УГХ                                                Р.М.Хлебникова</t>
  </si>
  <si>
    <t>Тыс.руб.</t>
  </si>
  <si>
    <t xml:space="preserve"> 1.2.</t>
  </si>
  <si>
    <t xml:space="preserve"> 1.3.</t>
  </si>
  <si>
    <t xml:space="preserve"> 1.4.</t>
  </si>
  <si>
    <t xml:space="preserve">  1.5</t>
  </si>
  <si>
    <t xml:space="preserve">   -</t>
  </si>
  <si>
    <t>Ед./руб.</t>
  </si>
  <si>
    <t>7. Количество коммунальных ресурсов выставленных к оплате по приборам учета  коммунальных ресурсов- всего</t>
  </si>
  <si>
    <t>8. Количество коммунальных ресурсов выставленных к оплате по нормативам потребления коммунальных услуг - всего</t>
  </si>
  <si>
    <r>
      <t xml:space="preserve">Услуги по санитарному содержанию города, услуги по зелёному хозяйству и декоративному цветоводству, санитарно-гигиеническая очистка города и других поселений, строительство жилья и других сооружений 1 и 2 уровня сложности,  транспортные услуги, эксплуатация подъёмных сооружений, эксплуатация объектов котлонадзора, зарядка, ремонт, прокат и продажа порошковых и углекислых огнетушителей, реализация кислорода, </t>
    </r>
    <r>
      <rPr>
        <sz val="12"/>
        <color indexed="8"/>
        <rFont val="Times New Roman"/>
        <family val="1"/>
        <charset val="204"/>
      </rPr>
      <t>ритуальные услуги, торгово-закупочная деятельность, управление эксплуатацией жилого фонда, деятельность гостиниц, физкультурно-оздоровительная деятельность.</t>
    </r>
  </si>
  <si>
    <r>
      <t xml:space="preserve">              Примечание: * - </t>
    </r>
    <r>
      <rPr>
        <i/>
        <sz val="12"/>
        <color indexed="8"/>
        <rFont val="Times New Roman"/>
        <family val="1"/>
        <charset val="204"/>
      </rPr>
      <t>заполняется коммерческими  организациями, осуществляющими функции управления многоквартирными домами</t>
    </r>
  </si>
  <si>
    <t>4182,9*12</t>
  </si>
  <si>
    <t>4854,6*11</t>
  </si>
  <si>
    <t>3816,8*3</t>
  </si>
  <si>
    <t>3857,2*3</t>
  </si>
  <si>
    <t>434,1*3</t>
  </si>
  <si>
    <t>229*12</t>
  </si>
  <si>
    <t>208*3</t>
  </si>
  <si>
    <t>212*3</t>
  </si>
  <si>
    <t>14*3</t>
  </si>
  <si>
    <t>да (2)</t>
  </si>
  <si>
    <r>
      <t xml:space="preserve">Наименование муниципального образования, на территории которого осуществляется деятельность организации: </t>
    </r>
    <r>
      <rPr>
        <u/>
        <sz val="12"/>
        <color indexed="8"/>
        <rFont val="Times New Roman"/>
        <family val="1"/>
        <charset val="204"/>
      </rPr>
      <t>МО г.Новый Уренгой</t>
    </r>
  </si>
  <si>
    <t>№ п/п</t>
  </si>
  <si>
    <t>227*11</t>
  </si>
  <si>
    <t>за  1 квартал  2014 года</t>
  </si>
  <si>
    <t>Наименование организации:   ООО "Уралец"</t>
  </si>
  <si>
    <t>договор субподряда</t>
  </si>
  <si>
    <t>Директор ООО "Уралец"                                               М.Ю.Поздеев</t>
  </si>
  <si>
    <r>
      <t xml:space="preserve">Юридический адрес:  </t>
    </r>
    <r>
      <rPr>
        <u/>
        <sz val="12"/>
        <color indexed="8"/>
        <rFont val="Calibri"/>
        <family val="2"/>
        <charset val="204"/>
      </rPr>
      <t>Россия, 629306, ЯНАО, г. Новый Уренгой, ул. Молодежная 7А кв.14</t>
    </r>
  </si>
  <si>
    <t>Тех.обслуживание лифта: Дог.№ 200 от 29.01.14г. МУП «Уренгойлифт».</t>
  </si>
  <si>
    <t>Услуги водоснабжения и водоотведения: Дог.№197 от 29.01.2014г. ОАО «Уренгойгорводоканал».</t>
  </si>
  <si>
    <t>Отопление: Дог.№ 363от 01.01.2014г. ООО «Уренгойтеплогенерация-1»</t>
  </si>
  <si>
    <t xml:space="preserve">Услуги электроэнергии: Дог.№12-1400/. От 2013г.  ОАО «Новоуренгойская  энергосбытовая компания» </t>
  </si>
  <si>
    <t>за  1 полугодие  2014 года</t>
  </si>
  <si>
    <t>за    2014 года</t>
  </si>
  <si>
    <t>13406.70</t>
  </si>
  <si>
    <t xml:space="preserve">Услуги электроэнергии: Дог.№12-1400/У/2013 от 26.06.2013г.  ОАО «Тюменская  энергосбытовая компания» </t>
  </si>
  <si>
    <t>Управление эксплуатацией жилищного фонда</t>
  </si>
</sst>
</file>

<file path=xl/styles.xml><?xml version="1.0" encoding="utf-8"?>
<styleSheet xmlns="http://schemas.openxmlformats.org/spreadsheetml/2006/main">
  <numFmts count="1">
    <numFmt numFmtId="164" formatCode="0.0"/>
  </numFmts>
  <fonts count="17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u/>
      <sz val="12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22">
    <xf numFmtId="0" fontId="0" fillId="0" borderId="0" xfId="0"/>
    <xf numFmtId="0" fontId="6" fillId="0" borderId="0" xfId="0" applyFont="1" applyAlignment="1">
      <alignment horizontal="justify"/>
    </xf>
    <xf numFmtId="0" fontId="6" fillId="0" borderId="0" xfId="0" applyFont="1" applyAlignment="1">
      <alignment vertical="center" wrapText="1"/>
    </xf>
    <xf numFmtId="0" fontId="7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wrapText="1"/>
    </xf>
    <xf numFmtId="0" fontId="9" fillId="0" borderId="1" xfId="0" applyFont="1" applyBorder="1" applyAlignment="1">
      <alignment wrapText="1"/>
    </xf>
    <xf numFmtId="0" fontId="9" fillId="0" borderId="1" xfId="0" applyFont="1" applyBorder="1" applyAlignment="1">
      <alignment vertical="top" wrapText="1"/>
    </xf>
    <xf numFmtId="0" fontId="10" fillId="0" borderId="1" xfId="0" applyFont="1" applyBorder="1" applyAlignment="1">
      <alignment horizontal="center" vertical="top" wrapText="1"/>
    </xf>
    <xf numFmtId="4" fontId="9" fillId="0" borderId="1" xfId="0" applyNumberFormat="1" applyFont="1" applyBorder="1" applyAlignment="1">
      <alignment horizontal="center" vertical="top" wrapText="1"/>
    </xf>
    <xf numFmtId="0" fontId="0" fillId="0" borderId="0" xfId="0" applyBorder="1"/>
    <xf numFmtId="0" fontId="6" fillId="0" borderId="0" xfId="0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8" fillId="0" borderId="2" xfId="0" applyFont="1" applyBorder="1" applyAlignment="1">
      <alignment vertical="top" wrapText="1"/>
    </xf>
    <xf numFmtId="0" fontId="9" fillId="0" borderId="2" xfId="0" applyFont="1" applyBorder="1" applyAlignment="1">
      <alignment vertical="top" wrapText="1"/>
    </xf>
    <xf numFmtId="0" fontId="9" fillId="0" borderId="2" xfId="0" applyFont="1" applyBorder="1" applyAlignment="1">
      <alignment wrapText="1"/>
    </xf>
    <xf numFmtId="0" fontId="8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top" wrapText="1"/>
    </xf>
    <xf numFmtId="0" fontId="0" fillId="0" borderId="1" xfId="0" applyBorder="1"/>
    <xf numFmtId="0" fontId="12" fillId="0" borderId="0" xfId="0" applyFont="1"/>
    <xf numFmtId="0" fontId="0" fillId="0" borderId="0" xfId="0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13" fillId="0" borderId="0" xfId="0" applyFont="1"/>
    <xf numFmtId="0" fontId="14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0" fontId="6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7" fillId="0" borderId="0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 wrapText="1"/>
    </xf>
    <xf numFmtId="0" fontId="7" fillId="0" borderId="1" xfId="0" applyFont="1" applyBorder="1" applyAlignment="1">
      <alignment wrapText="1"/>
    </xf>
    <xf numFmtId="0" fontId="6" fillId="0" borderId="0" xfId="0" applyFont="1" applyAlignment="1">
      <alignment horizontal="center"/>
    </xf>
    <xf numFmtId="2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center" wrapText="1"/>
    </xf>
    <xf numFmtId="0" fontId="9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0" fontId="12" fillId="0" borderId="0" xfId="0" applyFont="1" applyBorder="1"/>
    <xf numFmtId="0" fontId="15" fillId="0" borderId="0" xfId="0" applyFont="1" applyBorder="1" applyAlignment="1">
      <alignment horizontal="center"/>
    </xf>
    <xf numFmtId="0" fontId="11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center" vertical="top" wrapText="1"/>
    </xf>
    <xf numFmtId="2" fontId="7" fillId="0" borderId="1" xfId="0" applyNumberFormat="1" applyFont="1" applyBorder="1" applyAlignment="1">
      <alignment horizontal="center" vertical="center" wrapText="1"/>
    </xf>
    <xf numFmtId="164" fontId="0" fillId="0" borderId="0" xfId="0" applyNumberFormat="1"/>
    <xf numFmtId="1" fontId="0" fillId="0" borderId="0" xfId="0" applyNumberFormat="1"/>
    <xf numFmtId="0" fontId="6" fillId="0" borderId="0" xfId="0" applyFont="1" applyAlignment="1"/>
    <xf numFmtId="0" fontId="7" fillId="0" borderId="0" xfId="0" applyFont="1" applyAlignment="1"/>
    <xf numFmtId="0" fontId="11" fillId="0" borderId="0" xfId="0" applyFont="1" applyBorder="1" applyAlignment="1">
      <alignment horizontal="center" vertical="center" wrapText="1"/>
    </xf>
    <xf numFmtId="4" fontId="9" fillId="0" borderId="0" xfId="0" applyNumberFormat="1" applyFont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top" wrapText="1"/>
    </xf>
    <xf numFmtId="2" fontId="7" fillId="0" borderId="1" xfId="0" applyNumberFormat="1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14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top" wrapText="1"/>
    </xf>
    <xf numFmtId="0" fontId="15" fillId="0" borderId="0" xfId="0" applyFont="1" applyBorder="1" applyAlignment="1">
      <alignment horizontal="center"/>
    </xf>
    <xf numFmtId="0" fontId="7" fillId="0" borderId="0" xfId="0" applyFont="1" applyBorder="1" applyAlignment="1">
      <alignment horizontal="left" vertical="top" wrapText="1"/>
    </xf>
    <xf numFmtId="0" fontId="0" fillId="0" borderId="2" xfId="0" applyBorder="1" applyAlignment="1">
      <alignment horizontal="center" vertical="center" wrapText="1"/>
    </xf>
    <xf numFmtId="0" fontId="9" fillId="0" borderId="0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center" wrapText="1"/>
    </xf>
    <xf numFmtId="0" fontId="9" fillId="0" borderId="2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2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wrapText="1"/>
    </xf>
    <xf numFmtId="0" fontId="14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top" wrapText="1"/>
    </xf>
    <xf numFmtId="0" fontId="15" fillId="0" borderId="0" xfId="0" applyFont="1" applyBorder="1" applyAlignment="1">
      <alignment horizontal="center"/>
    </xf>
    <xf numFmtId="0" fontId="7" fillId="0" borderId="0" xfId="0" applyFont="1" applyBorder="1" applyAlignment="1">
      <alignment horizontal="left" vertical="top" wrapText="1"/>
    </xf>
    <xf numFmtId="0" fontId="0" fillId="0" borderId="2" xfId="0" applyBorder="1" applyAlignment="1">
      <alignment horizontal="center" vertical="center" wrapText="1"/>
    </xf>
    <xf numFmtId="0" fontId="9" fillId="0" borderId="2" xfId="0" applyFont="1" applyBorder="1" applyAlignment="1">
      <alignment horizontal="center" wrapText="1"/>
    </xf>
    <xf numFmtId="0" fontId="9" fillId="0" borderId="2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2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wrapText="1"/>
    </xf>
    <xf numFmtId="0" fontId="7" fillId="0" borderId="3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0" fontId="7" fillId="0" borderId="5" xfId="0" applyFont="1" applyBorder="1" applyAlignment="1">
      <alignment vertical="top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7" fillId="0" borderId="3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vertical="top" wrapText="1"/>
    </xf>
    <xf numFmtId="0" fontId="7" fillId="0" borderId="7" xfId="0" applyFont="1" applyBorder="1" applyAlignment="1">
      <alignment vertical="top" wrapText="1"/>
    </xf>
    <xf numFmtId="0" fontId="7" fillId="0" borderId="8" xfId="0" applyFont="1" applyBorder="1" applyAlignment="1">
      <alignment vertical="top" wrapText="1"/>
    </xf>
    <xf numFmtId="0" fontId="7" fillId="0" borderId="9" xfId="0" applyFont="1" applyBorder="1" applyAlignment="1">
      <alignment vertical="top" wrapText="1"/>
    </xf>
    <xf numFmtId="0" fontId="7" fillId="0" borderId="10" xfId="0" applyFont="1" applyBorder="1" applyAlignment="1">
      <alignment vertical="top" wrapText="1"/>
    </xf>
    <xf numFmtId="0" fontId="7" fillId="0" borderId="11" xfId="0" applyFont="1" applyBorder="1" applyAlignment="1">
      <alignment vertical="top" wrapText="1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center"/>
    </xf>
    <xf numFmtId="0" fontId="14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2" fontId="7" fillId="0" borderId="3" xfId="0" applyNumberFormat="1" applyFont="1" applyBorder="1" applyAlignment="1">
      <alignment horizontal="center" vertical="center" wrapText="1"/>
    </xf>
    <xf numFmtId="2" fontId="7" fillId="0" borderId="5" xfId="0" applyNumberFormat="1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left" vertical="top" wrapText="1"/>
    </xf>
    <xf numFmtId="0" fontId="9" fillId="0" borderId="15" xfId="0" applyFont="1" applyBorder="1" applyAlignment="1">
      <alignment horizontal="left" vertical="top" wrapText="1"/>
    </xf>
    <xf numFmtId="0" fontId="9" fillId="0" borderId="9" xfId="0" applyFont="1" applyBorder="1" applyAlignment="1">
      <alignment horizontal="left" vertical="top" wrapText="1"/>
    </xf>
    <xf numFmtId="0" fontId="9" fillId="0" borderId="1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left" vertical="top" wrapText="1"/>
    </xf>
    <xf numFmtId="0" fontId="9" fillId="0" borderId="8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center" vertical="top" wrapText="1"/>
    </xf>
    <xf numFmtId="0" fontId="9" fillId="0" borderId="12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9" fillId="0" borderId="3" xfId="0" applyFont="1" applyBorder="1" applyAlignment="1">
      <alignment vertical="top" wrapText="1"/>
    </xf>
    <xf numFmtId="0" fontId="9" fillId="0" borderId="5" xfId="0" applyFont="1" applyBorder="1" applyAlignment="1">
      <alignment vertical="top" wrapText="1"/>
    </xf>
    <xf numFmtId="0" fontId="10" fillId="0" borderId="3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10" fillId="0" borderId="5" xfId="0" applyFont="1" applyBorder="1" applyAlignment="1">
      <alignment horizontal="center" wrapText="1"/>
    </xf>
    <xf numFmtId="0" fontId="9" fillId="0" borderId="6" xfId="0" applyFont="1" applyBorder="1" applyAlignment="1">
      <alignment horizontal="left" wrapText="1"/>
    </xf>
    <xf numFmtId="0" fontId="9" fillId="0" borderId="8" xfId="0" applyFont="1" applyBorder="1" applyAlignment="1">
      <alignment horizontal="left" wrapText="1"/>
    </xf>
    <xf numFmtId="0" fontId="9" fillId="0" borderId="3" xfId="0" applyFont="1" applyBorder="1" applyAlignment="1">
      <alignment horizontal="center" wrapText="1"/>
    </xf>
    <xf numFmtId="0" fontId="9" fillId="0" borderId="5" xfId="0" applyFont="1" applyBorder="1" applyAlignment="1">
      <alignment horizontal="center" wrapText="1"/>
    </xf>
    <xf numFmtId="0" fontId="9" fillId="0" borderId="3" xfId="0" applyFont="1" applyBorder="1" applyAlignment="1">
      <alignment horizontal="left" wrapText="1"/>
    </xf>
    <xf numFmtId="0" fontId="9" fillId="0" borderId="5" xfId="0" applyFont="1" applyBorder="1" applyAlignment="1">
      <alignment horizontal="left" wrapText="1"/>
    </xf>
    <xf numFmtId="0" fontId="10" fillId="0" borderId="3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left" vertical="top" wrapText="1"/>
    </xf>
    <xf numFmtId="0" fontId="11" fillId="0" borderId="2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wrapText="1"/>
    </xf>
    <xf numFmtId="0" fontId="9" fillId="0" borderId="13" xfId="0" applyFont="1" applyBorder="1" applyAlignment="1">
      <alignment horizontal="center" wrapText="1"/>
    </xf>
    <xf numFmtId="0" fontId="10" fillId="0" borderId="3" xfId="0" applyFont="1" applyBorder="1" applyAlignment="1">
      <alignment horizontal="left" wrapText="1"/>
    </xf>
    <xf numFmtId="0" fontId="10" fillId="0" borderId="4" xfId="0" applyFont="1" applyBorder="1" applyAlignment="1">
      <alignment horizontal="left" wrapText="1"/>
    </xf>
    <xf numFmtId="0" fontId="10" fillId="0" borderId="5" xfId="0" applyFont="1" applyBorder="1" applyAlignment="1">
      <alignment horizontal="left" wrapText="1"/>
    </xf>
    <xf numFmtId="0" fontId="9" fillId="0" borderId="4" xfId="0" applyFont="1" applyBorder="1" applyAlignment="1">
      <alignment horizontal="center" vertical="top" wrapText="1"/>
    </xf>
    <xf numFmtId="0" fontId="14" fillId="0" borderId="0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 wrapText="1"/>
    </xf>
    <xf numFmtId="0" fontId="7" fillId="0" borderId="15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 wrapText="1"/>
    </xf>
    <xf numFmtId="0" fontId="9" fillId="0" borderId="10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left" vertical="top" wrapText="1"/>
    </xf>
    <xf numFmtId="0" fontId="14" fillId="0" borderId="0" xfId="0" applyFont="1" applyBorder="1" applyAlignment="1">
      <alignment horizontal="center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top" wrapText="1"/>
    </xf>
    <xf numFmtId="0" fontId="15" fillId="0" borderId="0" xfId="0" applyFont="1" applyBorder="1" applyAlignment="1">
      <alignment horizontal="center"/>
    </xf>
    <xf numFmtId="0" fontId="16" fillId="0" borderId="3" xfId="0" applyFont="1" applyBorder="1" applyAlignment="1">
      <alignment horizontal="center" vertical="top" wrapText="1"/>
    </xf>
    <xf numFmtId="0" fontId="16" fillId="0" borderId="4" xfId="0" applyFont="1" applyBorder="1" applyAlignment="1">
      <alignment horizontal="center" vertical="top" wrapText="1"/>
    </xf>
    <xf numFmtId="0" fontId="16" fillId="0" borderId="5" xfId="0" applyFont="1" applyBorder="1" applyAlignment="1">
      <alignment horizontal="center" vertical="top" wrapText="1"/>
    </xf>
    <xf numFmtId="0" fontId="7" fillId="0" borderId="0" xfId="0" applyFont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14" fontId="7" fillId="0" borderId="3" xfId="0" applyNumberFormat="1" applyFont="1" applyBorder="1" applyAlignment="1">
      <alignment horizontal="center" vertical="center" wrapText="1"/>
    </xf>
    <xf numFmtId="14" fontId="7" fillId="0" borderId="3" xfId="0" applyNumberFormat="1" applyFont="1" applyBorder="1" applyAlignment="1">
      <alignment horizontal="center" vertical="top" wrapText="1"/>
    </xf>
    <xf numFmtId="2" fontId="0" fillId="0" borderId="3" xfId="0" applyNumberFormat="1" applyBorder="1" applyAlignment="1">
      <alignment horizontal="center" vertical="center" wrapText="1"/>
    </xf>
    <xf numFmtId="2" fontId="0" fillId="0" borderId="4" xfId="0" applyNumberFormat="1" applyBorder="1" applyAlignment="1">
      <alignment horizontal="center" vertical="center" wrapText="1"/>
    </xf>
    <xf numFmtId="2" fontId="0" fillId="0" borderId="5" xfId="0" applyNumberForma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N298"/>
  <sheetViews>
    <sheetView topLeftCell="A226" workbookViewId="0">
      <selection activeCell="A187" sqref="A1:IV65536"/>
    </sheetView>
  </sheetViews>
  <sheetFormatPr defaultRowHeight="15"/>
  <cols>
    <col min="1" max="1" width="5.42578125" customWidth="1"/>
    <col min="2" max="2" width="18.28515625" customWidth="1"/>
    <col min="3" max="3" width="29.7109375" customWidth="1"/>
    <col min="4" max="4" width="14" customWidth="1"/>
    <col min="5" max="5" width="8.28515625" customWidth="1"/>
    <col min="6" max="6" width="7.85546875" customWidth="1"/>
    <col min="7" max="7" width="8.42578125" customWidth="1"/>
    <col min="8" max="8" width="8.28515625" customWidth="1"/>
    <col min="9" max="9" width="0" hidden="1" customWidth="1"/>
    <col min="10" max="11" width="9.140625" hidden="1" customWidth="1"/>
    <col min="12" max="12" width="9.5703125" hidden="1" customWidth="1"/>
    <col min="13" max="18" width="0" hidden="1" customWidth="1"/>
  </cols>
  <sheetData>
    <row r="1" spans="1:12" ht="18.75">
      <c r="A1" s="112" t="s">
        <v>28</v>
      </c>
      <c r="B1" s="112"/>
      <c r="C1" s="112"/>
      <c r="D1" s="112"/>
      <c r="E1" s="112"/>
      <c r="F1" s="112"/>
      <c r="G1" s="112"/>
      <c r="H1" s="112"/>
    </row>
    <row r="2" spans="1:12" ht="31.5" customHeight="1">
      <c r="A2" s="214" t="s">
        <v>29</v>
      </c>
      <c r="B2" s="214"/>
      <c r="C2" s="214"/>
      <c r="D2" s="214"/>
      <c r="E2" s="214"/>
      <c r="F2" s="214"/>
      <c r="G2" s="214"/>
      <c r="H2" s="214"/>
    </row>
    <row r="3" spans="1:12" ht="36.75" customHeight="1">
      <c r="A3" s="214" t="s">
        <v>30</v>
      </c>
      <c r="B3" s="214"/>
      <c r="C3" s="214"/>
      <c r="D3" s="214"/>
      <c r="E3" s="214"/>
      <c r="F3" s="214"/>
      <c r="G3" s="214"/>
      <c r="H3" s="214"/>
    </row>
    <row r="4" spans="1:12" ht="15.75">
      <c r="A4" s="215" t="s">
        <v>31</v>
      </c>
      <c r="B4" s="215"/>
      <c r="C4" s="215"/>
      <c r="D4" s="215"/>
      <c r="E4" s="215"/>
      <c r="F4" s="215"/>
      <c r="G4" s="215"/>
      <c r="H4" s="215"/>
    </row>
    <row r="5" spans="1:12" ht="15.75">
      <c r="A5" s="215" t="s">
        <v>316</v>
      </c>
      <c r="B5" s="215"/>
      <c r="C5" s="215"/>
      <c r="D5" s="215"/>
      <c r="E5" s="215"/>
      <c r="F5" s="215"/>
      <c r="G5" s="215"/>
      <c r="H5" s="215"/>
    </row>
    <row r="6" spans="1:12" ht="18.75">
      <c r="A6" s="57" t="s">
        <v>317</v>
      </c>
      <c r="B6" s="57"/>
      <c r="C6" s="57"/>
      <c r="D6" s="57"/>
      <c r="E6" s="57"/>
      <c r="F6" s="57"/>
      <c r="G6" s="57"/>
      <c r="H6" s="57"/>
      <c r="I6" s="56"/>
      <c r="J6" s="56"/>
      <c r="K6" s="56"/>
      <c r="L6" s="56"/>
    </row>
    <row r="7" spans="1:12" ht="10.5" customHeight="1">
      <c r="A7" s="21"/>
      <c r="B7" s="21"/>
      <c r="C7" s="21"/>
      <c r="D7" s="21"/>
      <c r="E7" s="21"/>
      <c r="F7" s="21"/>
      <c r="G7" s="21"/>
      <c r="H7" s="21"/>
    </row>
    <row r="8" spans="1:12" ht="15.75">
      <c r="A8" s="216" t="s">
        <v>320</v>
      </c>
      <c r="B8" s="216"/>
      <c r="C8" s="216"/>
      <c r="D8" s="216"/>
      <c r="E8" s="216"/>
      <c r="F8" s="216"/>
      <c r="G8" s="216"/>
      <c r="H8" s="216"/>
      <c r="I8" s="21"/>
    </row>
    <row r="9" spans="1:12" ht="15.75">
      <c r="A9" s="21"/>
      <c r="B9" s="21"/>
      <c r="C9" s="21"/>
      <c r="D9" s="21"/>
      <c r="E9" s="21"/>
      <c r="F9" s="21"/>
      <c r="G9" s="21"/>
      <c r="H9" s="21"/>
    </row>
    <row r="10" spans="1:12" ht="47.25" customHeight="1">
      <c r="A10" s="211" t="s">
        <v>313</v>
      </c>
      <c r="B10" s="211"/>
      <c r="C10" s="211"/>
      <c r="D10" s="211"/>
      <c r="E10" s="211"/>
      <c r="F10" s="211"/>
      <c r="G10" s="211"/>
      <c r="H10" s="211"/>
      <c r="I10" s="2"/>
      <c r="J10" s="2"/>
      <c r="K10" s="2"/>
      <c r="L10" s="2"/>
    </row>
    <row r="11" spans="1:12" ht="11.25" customHeight="1">
      <c r="A11" s="30"/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</row>
    <row r="12" spans="1:12" ht="18.75">
      <c r="A12" s="112" t="s">
        <v>32</v>
      </c>
      <c r="B12" s="112"/>
      <c r="C12" s="112"/>
      <c r="D12" s="112"/>
      <c r="E12" s="112"/>
      <c r="F12" s="112"/>
      <c r="G12" s="112"/>
      <c r="H12" s="112"/>
    </row>
    <row r="13" spans="1:12" ht="18.75">
      <c r="A13" s="26"/>
      <c r="B13" s="26"/>
    </row>
    <row r="14" spans="1:12" ht="30.75" customHeight="1">
      <c r="A14" s="50" t="s">
        <v>314</v>
      </c>
      <c r="B14" s="129" t="s">
        <v>34</v>
      </c>
      <c r="C14" s="131"/>
      <c r="D14" s="31" t="s">
        <v>35</v>
      </c>
      <c r="E14" s="113" t="s">
        <v>36</v>
      </c>
      <c r="F14" s="113"/>
      <c r="G14" s="113"/>
      <c r="H14" s="113"/>
    </row>
    <row r="15" spans="1:12" ht="31.5" customHeight="1">
      <c r="A15" s="45" t="s">
        <v>37</v>
      </c>
      <c r="B15" s="198" t="s">
        <v>38</v>
      </c>
      <c r="C15" s="199"/>
      <c r="D15" s="3" t="s">
        <v>39</v>
      </c>
      <c r="E15" s="129" t="s">
        <v>40</v>
      </c>
      <c r="F15" s="130"/>
      <c r="G15" s="130"/>
      <c r="H15" s="131"/>
    </row>
    <row r="16" spans="1:12" ht="368.25" customHeight="1">
      <c r="A16" s="45" t="s">
        <v>41</v>
      </c>
      <c r="B16" s="129" t="s">
        <v>42</v>
      </c>
      <c r="C16" s="131"/>
      <c r="D16" s="45" t="s">
        <v>43</v>
      </c>
      <c r="E16" s="208" t="s">
        <v>301</v>
      </c>
      <c r="F16" s="209"/>
      <c r="G16" s="209"/>
      <c r="H16" s="210"/>
    </row>
    <row r="17" spans="1:8" ht="15.75">
      <c r="A17" s="45" t="s">
        <v>44</v>
      </c>
      <c r="B17" s="129" t="s">
        <v>45</v>
      </c>
      <c r="C17" s="131"/>
      <c r="D17" s="45" t="s">
        <v>46</v>
      </c>
      <c r="E17" s="203">
        <v>10</v>
      </c>
      <c r="F17" s="204"/>
      <c r="G17" s="204"/>
      <c r="H17" s="205"/>
    </row>
    <row r="18" spans="1:8" ht="15.75">
      <c r="A18" s="45" t="s">
        <v>47</v>
      </c>
      <c r="B18" s="198" t="s">
        <v>48</v>
      </c>
      <c r="C18" s="199"/>
      <c r="D18" s="45"/>
      <c r="E18" s="203"/>
      <c r="F18" s="204"/>
      <c r="G18" s="204"/>
      <c r="H18" s="205"/>
    </row>
    <row r="19" spans="1:8" ht="15.75">
      <c r="A19" s="45" t="s">
        <v>235</v>
      </c>
      <c r="B19" s="100" t="s">
        <v>49</v>
      </c>
      <c r="C19" s="102"/>
      <c r="D19" s="45" t="s">
        <v>46</v>
      </c>
      <c r="E19" s="203"/>
      <c r="F19" s="204"/>
      <c r="G19" s="204"/>
      <c r="H19" s="205"/>
    </row>
    <row r="20" spans="1:8" ht="21.75" customHeight="1">
      <c r="A20" s="45" t="s">
        <v>236</v>
      </c>
      <c r="B20" s="212" t="s">
        <v>244</v>
      </c>
      <c r="C20" s="213"/>
      <c r="D20" s="45" t="s">
        <v>46</v>
      </c>
      <c r="E20" s="203">
        <f>E17</f>
        <v>10</v>
      </c>
      <c r="F20" s="204"/>
      <c r="G20" s="204"/>
      <c r="H20" s="205"/>
    </row>
    <row r="21" spans="1:8" ht="31.5" customHeight="1">
      <c r="A21" s="45" t="s">
        <v>50</v>
      </c>
      <c r="B21" s="100" t="s">
        <v>51</v>
      </c>
      <c r="C21" s="102"/>
      <c r="D21" s="45" t="s">
        <v>52</v>
      </c>
      <c r="E21" s="203" t="s">
        <v>318</v>
      </c>
      <c r="F21" s="204"/>
      <c r="G21" s="204"/>
      <c r="H21" s="205"/>
    </row>
    <row r="22" spans="1:8" ht="15.75">
      <c r="A22" s="45" t="s">
        <v>237</v>
      </c>
      <c r="B22" s="100" t="s">
        <v>245</v>
      </c>
      <c r="C22" s="102"/>
      <c r="D22" s="45" t="s">
        <v>52</v>
      </c>
      <c r="E22" s="203" t="s">
        <v>318</v>
      </c>
      <c r="F22" s="204"/>
      <c r="G22" s="204"/>
      <c r="H22" s="205"/>
    </row>
    <row r="23" spans="1:8" ht="15.75">
      <c r="A23" s="45" t="s">
        <v>238</v>
      </c>
      <c r="B23" s="198" t="s">
        <v>54</v>
      </c>
      <c r="C23" s="199"/>
      <c r="D23" s="45" t="s">
        <v>52</v>
      </c>
      <c r="E23" s="203" t="s">
        <v>55</v>
      </c>
      <c r="F23" s="204"/>
      <c r="G23" s="204"/>
      <c r="H23" s="205"/>
    </row>
    <row r="24" spans="1:8" ht="15.75">
      <c r="A24" s="46"/>
      <c r="B24" s="46"/>
      <c r="C24" s="47"/>
      <c r="D24" s="47"/>
      <c r="E24" s="47"/>
      <c r="F24" s="47"/>
      <c r="G24" s="47"/>
      <c r="H24" s="47"/>
    </row>
    <row r="25" spans="1:8">
      <c r="A25" s="206" t="s">
        <v>302</v>
      </c>
      <c r="B25" s="206"/>
      <c r="C25" s="206"/>
      <c r="D25" s="206"/>
      <c r="E25" s="206"/>
      <c r="F25" s="206"/>
      <c r="G25" s="206"/>
      <c r="H25" s="206"/>
    </row>
    <row r="26" spans="1:8">
      <c r="A26" s="206"/>
      <c r="B26" s="206"/>
      <c r="C26" s="206"/>
      <c r="D26" s="206"/>
      <c r="E26" s="206"/>
      <c r="F26" s="206"/>
      <c r="G26" s="206"/>
      <c r="H26" s="206"/>
    </row>
    <row r="27" spans="1:8" ht="15.75">
      <c r="A27" s="40"/>
      <c r="B27" s="40"/>
      <c r="C27" s="40"/>
      <c r="D27" s="40"/>
      <c r="E27" s="40"/>
      <c r="F27" s="40"/>
      <c r="G27" s="40"/>
      <c r="H27" s="40"/>
    </row>
    <row r="28" spans="1:8" ht="15.75">
      <c r="A28" s="207" t="s">
        <v>56</v>
      </c>
      <c r="B28" s="207"/>
      <c r="C28" s="207"/>
      <c r="D28" s="207"/>
      <c r="E28" s="207"/>
      <c r="F28" s="207"/>
      <c r="G28" s="207"/>
      <c r="H28" s="207"/>
    </row>
    <row r="29" spans="1:8" ht="15.75">
      <c r="A29" s="48"/>
      <c r="B29" s="48"/>
      <c r="C29" s="47"/>
      <c r="D29" s="47"/>
      <c r="E29" s="47"/>
      <c r="F29" s="47"/>
      <c r="G29" s="47"/>
      <c r="H29" s="47"/>
    </row>
    <row r="30" spans="1:8" ht="31.5">
      <c r="A30" s="39" t="s">
        <v>33</v>
      </c>
      <c r="B30" s="129" t="s">
        <v>34</v>
      </c>
      <c r="C30" s="131"/>
      <c r="D30" s="38" t="s">
        <v>35</v>
      </c>
      <c r="E30" s="129" t="s">
        <v>36</v>
      </c>
      <c r="F30" s="130"/>
      <c r="G30" s="130"/>
      <c r="H30" s="131"/>
    </row>
    <row r="31" spans="1:8" ht="31.5">
      <c r="A31" s="45" t="s">
        <v>37</v>
      </c>
      <c r="B31" s="100" t="s">
        <v>38</v>
      </c>
      <c r="C31" s="102"/>
      <c r="D31" s="45" t="s">
        <v>39</v>
      </c>
      <c r="E31" s="198"/>
      <c r="F31" s="200"/>
      <c r="G31" s="200"/>
      <c r="H31" s="199"/>
    </row>
    <row r="32" spans="1:8" ht="15.75">
      <c r="A32" s="45" t="s">
        <v>41</v>
      </c>
      <c r="B32" s="100" t="s">
        <v>57</v>
      </c>
      <c r="C32" s="102"/>
      <c r="D32" s="45" t="s">
        <v>52</v>
      </c>
      <c r="E32" s="198"/>
      <c r="F32" s="200"/>
      <c r="G32" s="200"/>
      <c r="H32" s="199"/>
    </row>
    <row r="33" spans="1:8" ht="31.5">
      <c r="A33" s="45" t="s">
        <v>44</v>
      </c>
      <c r="B33" s="100" t="s">
        <v>58</v>
      </c>
      <c r="C33" s="102"/>
      <c r="D33" s="45" t="s">
        <v>39</v>
      </c>
      <c r="E33" s="198"/>
      <c r="F33" s="200"/>
      <c r="G33" s="200"/>
      <c r="H33" s="199"/>
    </row>
    <row r="34" spans="1:8" ht="15.75">
      <c r="A34" s="45" t="s">
        <v>47</v>
      </c>
      <c r="B34" s="100" t="s">
        <v>59</v>
      </c>
      <c r="C34" s="102"/>
      <c r="D34" s="45"/>
      <c r="E34" s="198"/>
      <c r="F34" s="200"/>
      <c r="G34" s="200"/>
      <c r="H34" s="199"/>
    </row>
    <row r="35" spans="1:8" ht="15.75">
      <c r="A35" s="45" t="s">
        <v>235</v>
      </c>
      <c r="B35" s="100" t="s">
        <v>60</v>
      </c>
      <c r="C35" s="102"/>
      <c r="D35" s="45" t="s">
        <v>61</v>
      </c>
      <c r="E35" s="198"/>
      <c r="F35" s="200"/>
      <c r="G35" s="200"/>
      <c r="H35" s="199"/>
    </row>
    <row r="36" spans="1:8" ht="15.75">
      <c r="A36" s="45" t="s">
        <v>239</v>
      </c>
      <c r="B36" s="100" t="s">
        <v>62</v>
      </c>
      <c r="C36" s="102"/>
      <c r="D36" s="45" t="s">
        <v>61</v>
      </c>
      <c r="E36" s="198"/>
      <c r="F36" s="200"/>
      <c r="G36" s="200"/>
      <c r="H36" s="199"/>
    </row>
    <row r="37" spans="1:8" ht="15.75">
      <c r="A37" s="45" t="s">
        <v>240</v>
      </c>
      <c r="B37" s="100" t="s">
        <v>63</v>
      </c>
      <c r="C37" s="102"/>
      <c r="D37" s="45" t="s">
        <v>61</v>
      </c>
      <c r="E37" s="198"/>
      <c r="F37" s="200"/>
      <c r="G37" s="200"/>
      <c r="H37" s="199"/>
    </row>
    <row r="38" spans="1:8" ht="36" customHeight="1">
      <c r="A38" s="45" t="s">
        <v>50</v>
      </c>
      <c r="B38" s="100" t="s">
        <v>51</v>
      </c>
      <c r="C38" s="102"/>
      <c r="D38" s="45" t="s">
        <v>52</v>
      </c>
      <c r="E38" s="198"/>
      <c r="F38" s="200"/>
      <c r="G38" s="200"/>
      <c r="H38" s="199"/>
    </row>
    <row r="39" spans="1:8" ht="15.75">
      <c r="A39" s="45" t="s">
        <v>237</v>
      </c>
      <c r="B39" s="198" t="s">
        <v>53</v>
      </c>
      <c r="C39" s="199"/>
      <c r="D39" s="45" t="s">
        <v>52</v>
      </c>
      <c r="E39" s="198"/>
      <c r="F39" s="200"/>
      <c r="G39" s="200"/>
      <c r="H39" s="199"/>
    </row>
    <row r="40" spans="1:8" ht="15.75">
      <c r="A40" s="45" t="s">
        <v>238</v>
      </c>
      <c r="B40" s="198" t="s">
        <v>54</v>
      </c>
      <c r="C40" s="199"/>
      <c r="D40" s="45" t="s">
        <v>52</v>
      </c>
      <c r="E40" s="198"/>
      <c r="F40" s="200"/>
      <c r="G40" s="200"/>
      <c r="H40" s="199"/>
    </row>
    <row r="41" spans="1:8" ht="47.25" customHeight="1">
      <c r="A41" s="201" t="s">
        <v>246</v>
      </c>
      <c r="B41" s="201"/>
      <c r="C41" s="201"/>
      <c r="D41" s="201"/>
      <c r="E41" s="201"/>
      <c r="F41" s="201"/>
      <c r="G41" s="201"/>
      <c r="H41" s="201"/>
    </row>
    <row r="42" spans="1:8" ht="15.75">
      <c r="A42" s="33"/>
      <c r="B42" s="33"/>
      <c r="C42" s="33"/>
      <c r="D42" s="33"/>
      <c r="E42" s="33"/>
      <c r="F42" s="33"/>
      <c r="G42" s="33"/>
      <c r="H42" s="33"/>
    </row>
    <row r="43" spans="1:8" ht="18.75">
      <c r="A43" s="202" t="s">
        <v>64</v>
      </c>
      <c r="B43" s="202"/>
      <c r="C43" s="202"/>
      <c r="D43" s="202"/>
      <c r="E43" s="202"/>
      <c r="F43" s="202"/>
      <c r="G43" s="202"/>
      <c r="H43" s="202"/>
    </row>
    <row r="44" spans="1:8" ht="18.75">
      <c r="A44" s="11"/>
      <c r="B44" s="11"/>
      <c r="C44" s="10"/>
      <c r="D44" s="10"/>
      <c r="E44" s="10"/>
      <c r="F44" s="10"/>
      <c r="G44" s="10"/>
      <c r="H44" s="10"/>
    </row>
    <row r="45" spans="1:8" ht="31.5">
      <c r="A45" s="27" t="s">
        <v>33</v>
      </c>
      <c r="B45" s="96" t="s">
        <v>1</v>
      </c>
      <c r="C45" s="98"/>
      <c r="D45" s="31" t="s">
        <v>35</v>
      </c>
      <c r="E45" s="113" t="s">
        <v>36</v>
      </c>
      <c r="F45" s="113"/>
      <c r="G45" s="113"/>
      <c r="H45" s="113"/>
    </row>
    <row r="46" spans="1:8" ht="30" customHeight="1">
      <c r="A46" s="12" t="s">
        <v>37</v>
      </c>
      <c r="B46" s="100" t="s">
        <v>65</v>
      </c>
      <c r="C46" s="102"/>
      <c r="D46" s="12" t="s">
        <v>66</v>
      </c>
      <c r="E46" s="96">
        <v>56</v>
      </c>
      <c r="F46" s="97"/>
      <c r="G46" s="97"/>
      <c r="H46" s="98"/>
    </row>
    <row r="47" spans="1:8" ht="30.75" customHeight="1">
      <c r="A47" s="12" t="s">
        <v>41</v>
      </c>
      <c r="B47" s="100" t="s">
        <v>67</v>
      </c>
      <c r="C47" s="102"/>
      <c r="D47" s="12" t="s">
        <v>68</v>
      </c>
      <c r="E47" s="96">
        <v>11377</v>
      </c>
      <c r="F47" s="97"/>
      <c r="G47" s="97"/>
      <c r="H47" s="98"/>
    </row>
    <row r="48" spans="1:8" ht="35.25" customHeight="1">
      <c r="A48" s="12" t="s">
        <v>69</v>
      </c>
      <c r="B48" s="100" t="s">
        <v>70</v>
      </c>
      <c r="C48" s="102"/>
      <c r="D48" s="12" t="s">
        <v>68</v>
      </c>
      <c r="E48" s="96"/>
      <c r="F48" s="97"/>
      <c r="G48" s="97"/>
      <c r="H48" s="98"/>
    </row>
    <row r="49" spans="1:9" ht="37.5" customHeight="1">
      <c r="A49" s="12" t="s">
        <v>44</v>
      </c>
      <c r="B49" s="100" t="s">
        <v>71</v>
      </c>
      <c r="C49" s="102"/>
      <c r="D49" s="12" t="s">
        <v>68</v>
      </c>
      <c r="E49" s="96">
        <v>11377</v>
      </c>
      <c r="F49" s="97"/>
      <c r="G49" s="97"/>
      <c r="H49" s="98"/>
    </row>
    <row r="50" spans="1:9" ht="36.75" customHeight="1">
      <c r="A50" s="12" t="s">
        <v>47</v>
      </c>
      <c r="B50" s="100" t="s">
        <v>72</v>
      </c>
      <c r="C50" s="102"/>
      <c r="D50" s="12" t="s">
        <v>68</v>
      </c>
      <c r="E50" s="96"/>
      <c r="F50" s="97"/>
      <c r="G50" s="97"/>
      <c r="H50" s="98"/>
    </row>
    <row r="51" spans="1:9" ht="51.75" customHeight="1">
      <c r="A51" s="12" t="s">
        <v>50</v>
      </c>
      <c r="B51" s="100" t="s">
        <v>73</v>
      </c>
      <c r="C51" s="102"/>
      <c r="D51" s="12" t="s">
        <v>74</v>
      </c>
      <c r="E51" s="96">
        <v>100</v>
      </c>
      <c r="F51" s="97"/>
      <c r="G51" s="97"/>
      <c r="H51" s="98"/>
    </row>
    <row r="52" spans="1:9" ht="69.75" customHeight="1">
      <c r="A52" s="12" t="s">
        <v>75</v>
      </c>
      <c r="B52" s="100" t="s">
        <v>76</v>
      </c>
      <c r="C52" s="102"/>
      <c r="D52" s="12" t="s">
        <v>77</v>
      </c>
      <c r="E52" s="96"/>
      <c r="F52" s="97"/>
      <c r="G52" s="97"/>
      <c r="H52" s="98"/>
    </row>
    <row r="53" spans="1:9" ht="80.25" customHeight="1">
      <c r="A53" s="12" t="s">
        <v>78</v>
      </c>
      <c r="B53" s="100" t="s">
        <v>79</v>
      </c>
      <c r="C53" s="102"/>
      <c r="D53" s="12" t="s">
        <v>74</v>
      </c>
      <c r="E53" s="96">
        <v>100</v>
      </c>
      <c r="F53" s="97"/>
      <c r="G53" s="97"/>
      <c r="H53" s="98"/>
    </row>
    <row r="54" spans="1:9" ht="65.25" customHeight="1">
      <c r="A54" s="12" t="s">
        <v>80</v>
      </c>
      <c r="B54" s="100" t="s">
        <v>81</v>
      </c>
      <c r="C54" s="102"/>
      <c r="D54" s="12" t="s">
        <v>77</v>
      </c>
      <c r="E54" s="96"/>
      <c r="F54" s="97"/>
      <c r="G54" s="97"/>
      <c r="H54" s="98"/>
    </row>
    <row r="55" spans="1:9" ht="63" customHeight="1">
      <c r="A55" s="12" t="s">
        <v>82</v>
      </c>
      <c r="B55" s="100" t="s">
        <v>83</v>
      </c>
      <c r="C55" s="102"/>
      <c r="D55" s="12" t="s">
        <v>74</v>
      </c>
      <c r="E55" s="96">
        <v>100</v>
      </c>
      <c r="F55" s="97"/>
      <c r="G55" s="97"/>
      <c r="H55" s="98"/>
    </row>
    <row r="56" spans="1:9" ht="48" customHeight="1">
      <c r="A56" s="12" t="s">
        <v>84</v>
      </c>
      <c r="B56" s="100" t="s">
        <v>85</v>
      </c>
      <c r="C56" s="102"/>
      <c r="D56" s="32" t="s">
        <v>52</v>
      </c>
      <c r="E56" s="185">
        <v>710</v>
      </c>
      <c r="F56" s="186"/>
      <c r="G56" s="186"/>
      <c r="H56" s="187"/>
    </row>
    <row r="57" spans="1:9" ht="43.5" customHeight="1">
      <c r="A57" s="170" t="s">
        <v>86</v>
      </c>
      <c r="B57" s="189" t="s">
        <v>87</v>
      </c>
      <c r="C57" s="190"/>
      <c r="D57" s="170"/>
      <c r="E57" s="195" t="s">
        <v>324</v>
      </c>
      <c r="F57" s="195"/>
      <c r="G57" s="195"/>
      <c r="H57" s="138"/>
    </row>
    <row r="58" spans="1:9" ht="25.5" customHeight="1">
      <c r="A58" s="188"/>
      <c r="B58" s="191"/>
      <c r="C58" s="192"/>
      <c r="D58" s="188"/>
      <c r="E58" s="196" t="s">
        <v>321</v>
      </c>
      <c r="F58" s="196"/>
      <c r="G58" s="196"/>
      <c r="H58" s="125"/>
    </row>
    <row r="59" spans="1:9" ht="40.5" customHeight="1">
      <c r="A59" s="188"/>
      <c r="B59" s="191"/>
      <c r="C59" s="192"/>
      <c r="D59" s="188"/>
      <c r="E59" s="196" t="s">
        <v>322</v>
      </c>
      <c r="F59" s="196"/>
      <c r="G59" s="196"/>
      <c r="H59" s="125"/>
    </row>
    <row r="60" spans="1:9" ht="30" customHeight="1">
      <c r="A60" s="171"/>
      <c r="B60" s="193"/>
      <c r="C60" s="194"/>
      <c r="D60" s="171"/>
      <c r="E60" s="197" t="s">
        <v>323</v>
      </c>
      <c r="F60" s="197"/>
      <c r="G60" s="197"/>
      <c r="H60" s="127"/>
    </row>
    <row r="61" spans="1:9" ht="15.75">
      <c r="A61" s="22"/>
      <c r="B61" s="23"/>
      <c r="C61" s="23"/>
      <c r="D61" s="22"/>
      <c r="E61" s="34"/>
      <c r="F61" s="34"/>
      <c r="G61" s="34"/>
      <c r="H61" s="34"/>
    </row>
    <row r="62" spans="1:9" ht="18.75">
      <c r="A62" s="182" t="s">
        <v>88</v>
      </c>
      <c r="B62" s="182"/>
      <c r="C62" s="182"/>
      <c r="D62" s="182"/>
      <c r="E62" s="182"/>
      <c r="F62" s="182"/>
      <c r="G62" s="182"/>
      <c r="H62" s="182"/>
      <c r="I62" s="10"/>
    </row>
    <row r="63" spans="1:9" ht="216">
      <c r="A63" s="183" t="s">
        <v>89</v>
      </c>
      <c r="B63" s="184"/>
      <c r="C63" s="16" t="s">
        <v>242</v>
      </c>
      <c r="D63" s="4" t="s">
        <v>241</v>
      </c>
      <c r="E63" s="13" t="s">
        <v>90</v>
      </c>
      <c r="F63" s="13" t="s">
        <v>91</v>
      </c>
      <c r="G63" s="13" t="s">
        <v>92</v>
      </c>
      <c r="H63" s="4" t="s">
        <v>243</v>
      </c>
    </row>
    <row r="64" spans="1:9">
      <c r="A64" s="134" t="s">
        <v>93</v>
      </c>
      <c r="B64" s="135"/>
      <c r="C64" s="135"/>
      <c r="D64" s="135"/>
      <c r="E64" s="135"/>
      <c r="F64" s="135"/>
      <c r="G64" s="135"/>
      <c r="H64" s="136"/>
    </row>
    <row r="65" spans="1:8">
      <c r="A65" s="134" t="s">
        <v>94</v>
      </c>
      <c r="B65" s="135"/>
      <c r="C65" s="135"/>
      <c r="D65" s="135"/>
      <c r="E65" s="135"/>
      <c r="F65" s="135"/>
      <c r="G65" s="135"/>
      <c r="H65" s="136"/>
    </row>
    <row r="66" spans="1:8">
      <c r="A66" s="141" t="s">
        <v>95</v>
      </c>
      <c r="B66" s="142"/>
      <c r="C66" s="29"/>
      <c r="D66" s="29"/>
      <c r="E66" s="12">
        <v>5.17</v>
      </c>
      <c r="F66" s="12">
        <v>5.17</v>
      </c>
      <c r="G66" s="12"/>
      <c r="H66" s="12"/>
    </row>
    <row r="67" spans="1:8" ht="53.1" customHeight="1">
      <c r="A67" s="141" t="s">
        <v>247</v>
      </c>
      <c r="B67" s="142"/>
      <c r="C67" s="18" t="s">
        <v>108</v>
      </c>
      <c r="D67" s="18" t="s">
        <v>108</v>
      </c>
      <c r="E67" s="12">
        <v>2.5</v>
      </c>
      <c r="F67" s="12">
        <v>2.5</v>
      </c>
      <c r="G67" s="29"/>
      <c r="H67" s="29"/>
    </row>
    <row r="68" spans="1:8" ht="56.25" customHeight="1">
      <c r="A68" s="141" t="s">
        <v>97</v>
      </c>
      <c r="B68" s="142"/>
      <c r="C68" s="18" t="s">
        <v>98</v>
      </c>
      <c r="D68" s="18" t="s">
        <v>98</v>
      </c>
      <c r="E68" s="12">
        <v>2.67</v>
      </c>
      <c r="F68" s="12">
        <v>2.67</v>
      </c>
      <c r="G68" s="12"/>
      <c r="H68" s="12"/>
    </row>
    <row r="69" spans="1:8" ht="39" customHeight="1">
      <c r="A69" s="159" t="s">
        <v>99</v>
      </c>
      <c r="B69" s="160"/>
      <c r="C69" s="18" t="s">
        <v>100</v>
      </c>
      <c r="D69" s="18" t="s">
        <v>100</v>
      </c>
      <c r="E69" s="12">
        <v>0.35</v>
      </c>
      <c r="F69" s="12">
        <v>0.35</v>
      </c>
      <c r="G69" s="12"/>
      <c r="H69" s="12"/>
    </row>
    <row r="70" spans="1:8" ht="33.75" customHeight="1">
      <c r="A70" s="159" t="s">
        <v>101</v>
      </c>
      <c r="B70" s="160"/>
      <c r="C70" s="18" t="s">
        <v>96</v>
      </c>
      <c r="D70" s="18" t="s">
        <v>96</v>
      </c>
      <c r="E70" s="12">
        <v>0.36</v>
      </c>
      <c r="F70" s="12">
        <v>0.36</v>
      </c>
      <c r="G70" s="28"/>
      <c r="H70" s="28"/>
    </row>
    <row r="71" spans="1:8">
      <c r="A71" s="134" t="s">
        <v>102</v>
      </c>
      <c r="B71" s="135"/>
      <c r="C71" s="135"/>
      <c r="D71" s="135"/>
      <c r="E71" s="135"/>
      <c r="F71" s="135"/>
      <c r="G71" s="135"/>
      <c r="H71" s="136"/>
    </row>
    <row r="72" spans="1:8" ht="63.75" customHeight="1">
      <c r="A72" s="159" t="s">
        <v>103</v>
      </c>
      <c r="B72" s="160"/>
      <c r="C72" s="18" t="s">
        <v>248</v>
      </c>
      <c r="D72" s="18" t="s">
        <v>248</v>
      </c>
      <c r="E72" s="12">
        <v>0.12</v>
      </c>
      <c r="F72" s="12">
        <v>0.12</v>
      </c>
      <c r="G72" s="12"/>
      <c r="H72" s="12"/>
    </row>
    <row r="73" spans="1:8" ht="76.5">
      <c r="A73" s="141" t="s">
        <v>104</v>
      </c>
      <c r="B73" s="142"/>
      <c r="C73" s="18" t="s">
        <v>249</v>
      </c>
      <c r="D73" s="18" t="s">
        <v>249</v>
      </c>
      <c r="E73" s="12">
        <v>0.12</v>
      </c>
      <c r="F73" s="12">
        <v>0.12</v>
      </c>
      <c r="G73" s="12"/>
      <c r="H73" s="12"/>
    </row>
    <row r="74" spans="1:8" ht="25.5">
      <c r="A74" s="141" t="s">
        <v>105</v>
      </c>
      <c r="B74" s="142"/>
      <c r="C74" s="18" t="s">
        <v>106</v>
      </c>
      <c r="D74" s="18" t="s">
        <v>106</v>
      </c>
      <c r="E74" s="12">
        <v>0.17</v>
      </c>
      <c r="F74" s="12">
        <v>0.17</v>
      </c>
      <c r="G74" s="12"/>
      <c r="H74" s="12"/>
    </row>
    <row r="75" spans="1:8" ht="38.25">
      <c r="A75" s="141" t="s">
        <v>107</v>
      </c>
      <c r="B75" s="142"/>
      <c r="C75" s="18" t="s">
        <v>108</v>
      </c>
      <c r="D75" s="18" t="s">
        <v>250</v>
      </c>
      <c r="E75" s="12">
        <v>0.34</v>
      </c>
      <c r="F75" s="12">
        <v>0.34</v>
      </c>
      <c r="G75" s="12"/>
      <c r="H75" s="12"/>
    </row>
    <row r="76" spans="1:8" ht="38.25">
      <c r="A76" s="150" t="s">
        <v>251</v>
      </c>
      <c r="B76" s="151"/>
      <c r="C76" s="18" t="s">
        <v>252</v>
      </c>
      <c r="D76" s="18" t="s">
        <v>252</v>
      </c>
      <c r="E76" s="12">
        <v>0.36</v>
      </c>
      <c r="F76" s="12">
        <v>0.36</v>
      </c>
      <c r="G76" s="12"/>
      <c r="H76" s="12"/>
    </row>
    <row r="77" spans="1:8" ht="38.25">
      <c r="A77" s="159" t="s">
        <v>109</v>
      </c>
      <c r="B77" s="160"/>
      <c r="C77" s="18" t="s">
        <v>253</v>
      </c>
      <c r="D77" s="18" t="s">
        <v>253</v>
      </c>
      <c r="E77" s="12">
        <v>1.1100000000000001</v>
      </c>
      <c r="F77" s="12">
        <v>1.1100000000000001</v>
      </c>
      <c r="G77" s="12"/>
      <c r="H77" s="12"/>
    </row>
    <row r="78" spans="1:8" ht="51">
      <c r="A78" s="159" t="s">
        <v>254</v>
      </c>
      <c r="B78" s="160"/>
      <c r="C78" s="18" t="s">
        <v>110</v>
      </c>
      <c r="D78" s="18" t="s">
        <v>110</v>
      </c>
      <c r="E78" s="12">
        <v>0.03</v>
      </c>
      <c r="F78" s="12">
        <v>0.03</v>
      </c>
      <c r="G78" s="12"/>
      <c r="H78" s="12"/>
    </row>
    <row r="79" spans="1:8" ht="38.25">
      <c r="A79" s="137" t="s">
        <v>111</v>
      </c>
      <c r="B79" s="138"/>
      <c r="C79" s="18" t="s">
        <v>112</v>
      </c>
      <c r="D79" s="18" t="s">
        <v>112</v>
      </c>
      <c r="E79" s="12">
        <v>0.28000000000000003</v>
      </c>
      <c r="F79" s="12">
        <v>0.28000000000000003</v>
      </c>
      <c r="G79" s="12"/>
      <c r="H79" s="12"/>
    </row>
    <row r="80" spans="1:8" ht="25.5">
      <c r="A80" s="155" t="s">
        <v>113</v>
      </c>
      <c r="B80" s="156"/>
      <c r="C80" s="18" t="s">
        <v>255</v>
      </c>
      <c r="D80" s="18" t="s">
        <v>255</v>
      </c>
      <c r="E80" s="170">
        <v>0.12</v>
      </c>
      <c r="F80" s="170">
        <v>0.12</v>
      </c>
      <c r="G80" s="170"/>
      <c r="H80" s="170"/>
    </row>
    <row r="81" spans="1:8">
      <c r="A81" s="159" t="s">
        <v>114</v>
      </c>
      <c r="B81" s="160"/>
      <c r="C81" s="18" t="s">
        <v>177</v>
      </c>
      <c r="D81" s="12" t="s">
        <v>115</v>
      </c>
      <c r="E81" s="171"/>
      <c r="F81" s="171"/>
      <c r="G81" s="171"/>
      <c r="H81" s="171"/>
    </row>
    <row r="82" spans="1:8">
      <c r="A82" s="134" t="s">
        <v>116</v>
      </c>
      <c r="B82" s="135"/>
      <c r="C82" s="135"/>
      <c r="D82" s="135"/>
      <c r="E82" s="135"/>
      <c r="F82" s="135"/>
      <c r="G82" s="135"/>
      <c r="H82" s="136"/>
    </row>
    <row r="83" spans="1:8" ht="51.75">
      <c r="A83" s="174" t="s">
        <v>117</v>
      </c>
      <c r="B83" s="175"/>
      <c r="C83" s="18" t="s">
        <v>118</v>
      </c>
      <c r="D83" s="15" t="s">
        <v>118</v>
      </c>
      <c r="E83" s="170">
        <v>0.03</v>
      </c>
      <c r="F83" s="170">
        <v>0.03</v>
      </c>
      <c r="G83" s="170"/>
      <c r="H83" s="170"/>
    </row>
    <row r="84" spans="1:8" ht="51.75">
      <c r="A84" s="174" t="s">
        <v>119</v>
      </c>
      <c r="B84" s="175"/>
      <c r="C84" s="18" t="s">
        <v>118</v>
      </c>
      <c r="D84" s="5" t="s">
        <v>118</v>
      </c>
      <c r="E84" s="171"/>
      <c r="F84" s="171"/>
      <c r="G84" s="171"/>
      <c r="H84" s="171"/>
    </row>
    <row r="85" spans="1:8" ht="51.75">
      <c r="A85" s="159" t="s">
        <v>120</v>
      </c>
      <c r="B85" s="160"/>
      <c r="C85" s="18" t="s">
        <v>121</v>
      </c>
      <c r="D85" s="5" t="s">
        <v>121</v>
      </c>
      <c r="E85" s="12">
        <v>0.38</v>
      </c>
      <c r="F85" s="12">
        <v>0.38</v>
      </c>
      <c r="G85" s="12"/>
      <c r="H85" s="12"/>
    </row>
    <row r="86" spans="1:8" ht="64.5">
      <c r="A86" s="155" t="s">
        <v>122</v>
      </c>
      <c r="B86" s="156"/>
      <c r="C86" s="18" t="s">
        <v>123</v>
      </c>
      <c r="D86" s="6" t="s">
        <v>123</v>
      </c>
      <c r="E86" s="12">
        <v>4.0000000000000001E-3</v>
      </c>
      <c r="F86" s="12">
        <v>4.0000000000000001E-3</v>
      </c>
      <c r="G86" s="12"/>
      <c r="H86" s="12"/>
    </row>
    <row r="87" spans="1:8" ht="64.5">
      <c r="A87" s="137" t="s">
        <v>124</v>
      </c>
      <c r="B87" s="138"/>
      <c r="C87" s="18" t="s">
        <v>123</v>
      </c>
      <c r="D87" s="6" t="s">
        <v>123</v>
      </c>
      <c r="E87" s="12">
        <v>0.34</v>
      </c>
      <c r="F87" s="12">
        <v>0.34</v>
      </c>
      <c r="G87" s="12"/>
      <c r="H87" s="12"/>
    </row>
    <row r="88" spans="1:8" ht="38.25" customHeight="1">
      <c r="A88" s="159" t="s">
        <v>125</v>
      </c>
      <c r="B88" s="160"/>
      <c r="C88" s="18" t="s">
        <v>126</v>
      </c>
      <c r="D88" s="12" t="s">
        <v>126</v>
      </c>
      <c r="E88" s="12">
        <v>0.02</v>
      </c>
      <c r="F88" s="12">
        <v>0.02</v>
      </c>
      <c r="G88" s="12"/>
      <c r="H88" s="29"/>
    </row>
    <row r="89" spans="1:8">
      <c r="A89" s="178" t="s">
        <v>127</v>
      </c>
      <c r="B89" s="179"/>
      <c r="C89" s="179"/>
      <c r="D89" s="180"/>
      <c r="E89" s="12">
        <v>6.0110000000000001</v>
      </c>
      <c r="F89" s="12">
        <v>6.0110000000000001</v>
      </c>
      <c r="G89" s="8"/>
      <c r="H89" s="17"/>
    </row>
    <row r="90" spans="1:8">
      <c r="A90" s="174" t="s">
        <v>128</v>
      </c>
      <c r="B90" s="181"/>
      <c r="C90" s="181"/>
      <c r="D90" s="175"/>
      <c r="E90" s="28">
        <v>2.1829999999999998</v>
      </c>
      <c r="F90" s="28">
        <v>2.1829999999999998</v>
      </c>
      <c r="G90" s="28"/>
      <c r="H90" s="28"/>
    </row>
    <row r="91" spans="1:8">
      <c r="A91" s="167" t="s">
        <v>129</v>
      </c>
      <c r="B91" s="169"/>
      <c r="C91" s="12"/>
      <c r="D91" s="6"/>
      <c r="E91" s="12">
        <v>0.21099999999999999</v>
      </c>
      <c r="F91" s="12">
        <v>0.21099999999999999</v>
      </c>
      <c r="G91" s="12"/>
      <c r="H91" s="12"/>
    </row>
    <row r="92" spans="1:8" ht="15" customHeight="1">
      <c r="A92" s="174" t="s">
        <v>130</v>
      </c>
      <c r="B92" s="175"/>
      <c r="C92" s="5" t="s">
        <v>123</v>
      </c>
      <c r="D92" s="176" t="s">
        <v>123</v>
      </c>
      <c r="E92" s="28"/>
      <c r="F92" s="28"/>
      <c r="G92" s="28"/>
      <c r="H92" s="28"/>
    </row>
    <row r="93" spans="1:8">
      <c r="A93" s="174" t="s">
        <v>131</v>
      </c>
      <c r="B93" s="175"/>
      <c r="C93" s="5"/>
      <c r="D93" s="177"/>
      <c r="E93" s="28"/>
      <c r="F93" s="28"/>
      <c r="G93" s="28"/>
      <c r="H93" s="28"/>
    </row>
    <row r="94" spans="1:8">
      <c r="A94" s="155" t="s">
        <v>132</v>
      </c>
      <c r="B94" s="156"/>
      <c r="C94" s="18" t="s">
        <v>126</v>
      </c>
      <c r="D94" s="18" t="s">
        <v>126</v>
      </c>
      <c r="E94" s="12">
        <v>0.05</v>
      </c>
      <c r="F94" s="12">
        <v>0.05</v>
      </c>
      <c r="G94" s="12"/>
      <c r="H94" s="12"/>
    </row>
    <row r="95" spans="1:8">
      <c r="A95" s="141" t="s">
        <v>133</v>
      </c>
      <c r="B95" s="142"/>
      <c r="C95" s="18" t="s">
        <v>126</v>
      </c>
      <c r="D95" s="18" t="s">
        <v>126</v>
      </c>
      <c r="E95" s="12">
        <v>0.75</v>
      </c>
      <c r="F95" s="12">
        <v>0.75</v>
      </c>
      <c r="G95" s="12"/>
      <c r="H95" s="12"/>
    </row>
    <row r="96" spans="1:8" ht="51">
      <c r="A96" s="141" t="s">
        <v>134</v>
      </c>
      <c r="B96" s="142"/>
      <c r="C96" s="18" t="s">
        <v>135</v>
      </c>
      <c r="D96" s="14" t="s">
        <v>135</v>
      </c>
      <c r="E96" s="12">
        <v>0.37</v>
      </c>
      <c r="F96" s="12">
        <v>0.37</v>
      </c>
      <c r="G96" s="12"/>
      <c r="H96" s="12"/>
    </row>
    <row r="97" spans="1:8" ht="51">
      <c r="A97" s="141" t="s">
        <v>136</v>
      </c>
      <c r="B97" s="142"/>
      <c r="C97" s="18" t="s">
        <v>121</v>
      </c>
      <c r="D97" s="14" t="s">
        <v>121</v>
      </c>
      <c r="E97" s="12">
        <v>2E-3</v>
      </c>
      <c r="F97" s="12">
        <v>2E-3</v>
      </c>
      <c r="G97" s="12"/>
      <c r="H97" s="12"/>
    </row>
    <row r="98" spans="1:8" ht="27.75" customHeight="1">
      <c r="A98" s="159" t="s">
        <v>137</v>
      </c>
      <c r="B98" s="160"/>
      <c r="C98" s="18" t="s">
        <v>138</v>
      </c>
      <c r="D98" s="18" t="s">
        <v>138</v>
      </c>
      <c r="E98" s="170">
        <v>0.68</v>
      </c>
      <c r="F98" s="170">
        <v>0.68</v>
      </c>
      <c r="G98" s="170"/>
      <c r="H98" s="170"/>
    </row>
    <row r="99" spans="1:8" ht="38.25">
      <c r="A99" s="141" t="s">
        <v>139</v>
      </c>
      <c r="B99" s="142"/>
      <c r="C99" s="18" t="s">
        <v>140</v>
      </c>
      <c r="D99" s="18" t="s">
        <v>140</v>
      </c>
      <c r="E99" s="171"/>
      <c r="F99" s="171"/>
      <c r="G99" s="171"/>
      <c r="H99" s="171"/>
    </row>
    <row r="100" spans="1:8" ht="51">
      <c r="A100" s="137" t="s">
        <v>141</v>
      </c>
      <c r="B100" s="138"/>
      <c r="C100" s="18" t="s">
        <v>142</v>
      </c>
      <c r="D100" s="18" t="s">
        <v>142</v>
      </c>
      <c r="E100" s="12">
        <v>0.06</v>
      </c>
      <c r="F100" s="12">
        <v>0.06</v>
      </c>
      <c r="G100" s="12"/>
      <c r="H100" s="12"/>
    </row>
    <row r="101" spans="1:8" ht="51">
      <c r="A101" s="141" t="s">
        <v>143</v>
      </c>
      <c r="B101" s="142"/>
      <c r="C101" s="18" t="s">
        <v>142</v>
      </c>
      <c r="D101" s="18" t="s">
        <v>142</v>
      </c>
      <c r="E101" s="170">
        <v>0.06</v>
      </c>
      <c r="F101" s="170">
        <v>0.06</v>
      </c>
      <c r="G101" s="170"/>
      <c r="H101" s="170"/>
    </row>
    <row r="102" spans="1:8" ht="38.25">
      <c r="A102" s="174" t="s">
        <v>144</v>
      </c>
      <c r="B102" s="175"/>
      <c r="C102" s="18" t="s">
        <v>140</v>
      </c>
      <c r="D102" s="18" t="s">
        <v>140</v>
      </c>
      <c r="E102" s="171"/>
      <c r="F102" s="171"/>
      <c r="G102" s="171"/>
      <c r="H102" s="171"/>
    </row>
    <row r="103" spans="1:8">
      <c r="A103" s="147" t="s">
        <v>145</v>
      </c>
      <c r="B103" s="148"/>
      <c r="C103" s="148"/>
      <c r="D103" s="149"/>
      <c r="E103" s="8">
        <v>2.04</v>
      </c>
      <c r="F103" s="8">
        <v>2.04</v>
      </c>
      <c r="G103" s="8"/>
      <c r="H103" s="8"/>
    </row>
    <row r="104" spans="1:8" ht="42" customHeight="1">
      <c r="A104" s="159" t="s">
        <v>146</v>
      </c>
      <c r="B104" s="160"/>
      <c r="C104" s="18" t="s">
        <v>138</v>
      </c>
      <c r="D104" s="18" t="s">
        <v>138</v>
      </c>
      <c r="E104" s="170">
        <v>0.76</v>
      </c>
      <c r="F104" s="170">
        <v>0.76</v>
      </c>
      <c r="G104" s="170"/>
      <c r="H104" s="170"/>
    </row>
    <row r="105" spans="1:8" ht="51">
      <c r="A105" s="141" t="s">
        <v>147</v>
      </c>
      <c r="B105" s="142"/>
      <c r="C105" s="18" t="s">
        <v>148</v>
      </c>
      <c r="D105" s="18" t="s">
        <v>148</v>
      </c>
      <c r="E105" s="171"/>
      <c r="F105" s="171"/>
      <c r="G105" s="171"/>
      <c r="H105" s="171"/>
    </row>
    <row r="106" spans="1:8" ht="51" customHeight="1">
      <c r="A106" s="159" t="s">
        <v>149</v>
      </c>
      <c r="B106" s="160"/>
      <c r="C106" s="18" t="s">
        <v>150</v>
      </c>
      <c r="D106" s="18" t="s">
        <v>150</v>
      </c>
      <c r="E106" s="32">
        <v>1.28</v>
      </c>
      <c r="F106" s="32">
        <v>1.28</v>
      </c>
      <c r="G106" s="32"/>
      <c r="H106" s="32"/>
    </row>
    <row r="107" spans="1:8">
      <c r="A107" s="173" t="s">
        <v>256</v>
      </c>
      <c r="B107" s="173"/>
      <c r="C107" s="173"/>
      <c r="D107" s="173"/>
      <c r="E107" s="8">
        <v>1.788</v>
      </c>
      <c r="F107" s="8">
        <v>1.788</v>
      </c>
      <c r="G107" s="8"/>
      <c r="H107" s="8"/>
    </row>
    <row r="108" spans="1:8" ht="69" customHeight="1">
      <c r="A108" s="141" t="s">
        <v>151</v>
      </c>
      <c r="B108" s="142"/>
      <c r="C108" s="18" t="s">
        <v>152</v>
      </c>
      <c r="D108" s="18" t="s">
        <v>152</v>
      </c>
      <c r="E108" s="170">
        <v>0.12</v>
      </c>
      <c r="F108" s="170">
        <v>0.12</v>
      </c>
      <c r="G108" s="170"/>
      <c r="H108" s="170"/>
    </row>
    <row r="109" spans="1:8" ht="54" customHeight="1">
      <c r="A109" s="141" t="s">
        <v>153</v>
      </c>
      <c r="B109" s="142"/>
      <c r="C109" s="18" t="s">
        <v>154</v>
      </c>
      <c r="D109" s="18" t="s">
        <v>154</v>
      </c>
      <c r="E109" s="171"/>
      <c r="F109" s="171"/>
      <c r="G109" s="171"/>
      <c r="H109" s="171"/>
    </row>
    <row r="110" spans="1:8" ht="78.75" customHeight="1">
      <c r="A110" s="159" t="s">
        <v>155</v>
      </c>
      <c r="B110" s="160"/>
      <c r="C110" s="18" t="s">
        <v>156</v>
      </c>
      <c r="D110" s="18" t="s">
        <v>156</v>
      </c>
      <c r="E110" s="32">
        <v>0.16800000000000001</v>
      </c>
      <c r="F110" s="32">
        <v>0.16800000000000001</v>
      </c>
      <c r="G110" s="32"/>
      <c r="H110" s="32"/>
    </row>
    <row r="111" spans="1:8" ht="17.25" customHeight="1">
      <c r="A111" s="159" t="s">
        <v>157</v>
      </c>
      <c r="B111" s="160"/>
      <c r="C111" s="18" t="s">
        <v>126</v>
      </c>
      <c r="D111" s="18" t="s">
        <v>126</v>
      </c>
      <c r="E111" s="32">
        <v>0.04</v>
      </c>
      <c r="F111" s="32">
        <v>0.04</v>
      </c>
      <c r="G111" s="32"/>
      <c r="H111" s="32"/>
    </row>
    <row r="112" spans="1:8" ht="64.5" customHeight="1">
      <c r="A112" s="159" t="s">
        <v>158</v>
      </c>
      <c r="B112" s="160"/>
      <c r="C112" s="18" t="s">
        <v>138</v>
      </c>
      <c r="D112" s="18" t="s">
        <v>138</v>
      </c>
      <c r="E112" s="32">
        <v>0.47</v>
      </c>
      <c r="F112" s="32">
        <v>0.47</v>
      </c>
      <c r="G112" s="32"/>
      <c r="H112" s="32"/>
    </row>
    <row r="113" spans="1:8" ht="76.5" customHeight="1">
      <c r="A113" s="159" t="s">
        <v>257</v>
      </c>
      <c r="B113" s="160"/>
      <c r="C113" s="18" t="s">
        <v>258</v>
      </c>
      <c r="D113" s="18" t="s">
        <v>258</v>
      </c>
      <c r="E113" s="32">
        <v>0.95</v>
      </c>
      <c r="F113" s="32">
        <v>0.95</v>
      </c>
      <c r="G113" s="32"/>
      <c r="H113" s="32"/>
    </row>
    <row r="114" spans="1:8" ht="76.5" customHeight="1">
      <c r="A114" s="141" t="s">
        <v>159</v>
      </c>
      <c r="B114" s="142"/>
      <c r="C114" s="18" t="s">
        <v>160</v>
      </c>
      <c r="D114" s="18" t="s">
        <v>160</v>
      </c>
      <c r="E114" s="12">
        <v>0.03</v>
      </c>
      <c r="F114" s="12">
        <v>0.03</v>
      </c>
      <c r="G114" s="12"/>
      <c r="H114" s="28"/>
    </row>
    <row r="115" spans="1:8" ht="24" customHeight="1">
      <c r="A115" s="137" t="s">
        <v>161</v>
      </c>
      <c r="B115" s="138"/>
      <c r="C115" s="164" t="s">
        <v>140</v>
      </c>
      <c r="D115" s="164" t="s">
        <v>140</v>
      </c>
      <c r="E115" s="170">
        <v>0.01</v>
      </c>
      <c r="F115" s="170">
        <v>0.01</v>
      </c>
      <c r="G115" s="170"/>
      <c r="H115" s="139"/>
    </row>
    <row r="116" spans="1:8" ht="20.25" customHeight="1">
      <c r="A116" s="126"/>
      <c r="B116" s="127"/>
      <c r="C116" s="166"/>
      <c r="D116" s="166"/>
      <c r="E116" s="171"/>
      <c r="F116" s="171"/>
      <c r="G116" s="171"/>
      <c r="H116" s="172"/>
    </row>
    <row r="117" spans="1:8">
      <c r="A117" s="147" t="s">
        <v>162</v>
      </c>
      <c r="B117" s="148"/>
      <c r="C117" s="148"/>
      <c r="D117" s="148"/>
      <c r="E117" s="148"/>
      <c r="F117" s="148"/>
      <c r="G117" s="148"/>
      <c r="H117" s="149"/>
    </row>
    <row r="118" spans="1:8">
      <c r="A118" s="141" t="s">
        <v>163</v>
      </c>
      <c r="B118" s="142"/>
      <c r="C118" s="5"/>
      <c r="D118" s="5"/>
      <c r="E118" s="12">
        <v>1.67</v>
      </c>
      <c r="F118" s="12">
        <v>1.67</v>
      </c>
      <c r="G118" s="12"/>
      <c r="H118" s="28"/>
    </row>
    <row r="119" spans="1:8" ht="51.75" customHeight="1">
      <c r="A119" s="159" t="s">
        <v>164</v>
      </c>
      <c r="B119" s="160"/>
      <c r="C119" s="18" t="s">
        <v>165</v>
      </c>
      <c r="D119" s="15" t="s">
        <v>165</v>
      </c>
      <c r="E119" s="28"/>
      <c r="F119" s="28"/>
      <c r="G119" s="28"/>
      <c r="H119" s="28"/>
    </row>
    <row r="120" spans="1:8" ht="38.25" customHeight="1">
      <c r="A120" s="141" t="s">
        <v>166</v>
      </c>
      <c r="B120" s="142"/>
      <c r="C120" s="18" t="s">
        <v>167</v>
      </c>
      <c r="D120" s="43" t="s">
        <v>167</v>
      </c>
      <c r="E120" s="28"/>
      <c r="F120" s="28"/>
      <c r="G120" s="28"/>
      <c r="H120" s="28"/>
    </row>
    <row r="121" spans="1:8" ht="38.25" customHeight="1">
      <c r="A121" s="141" t="s">
        <v>168</v>
      </c>
      <c r="B121" s="142"/>
      <c r="C121" s="18" t="s">
        <v>100</v>
      </c>
      <c r="D121" s="43" t="s">
        <v>100</v>
      </c>
      <c r="E121" s="28"/>
      <c r="F121" s="28"/>
      <c r="G121" s="28"/>
      <c r="H121" s="28"/>
    </row>
    <row r="122" spans="1:8" ht="27" customHeight="1">
      <c r="A122" s="141" t="s">
        <v>169</v>
      </c>
      <c r="B122" s="142"/>
      <c r="C122" s="18" t="s">
        <v>126</v>
      </c>
      <c r="D122" s="18" t="s">
        <v>126</v>
      </c>
      <c r="E122" s="28"/>
      <c r="F122" s="28"/>
      <c r="G122" s="28"/>
      <c r="H122" s="28"/>
    </row>
    <row r="123" spans="1:8" ht="117" customHeight="1">
      <c r="A123" s="141" t="s">
        <v>170</v>
      </c>
      <c r="B123" s="142"/>
      <c r="C123" s="18" t="s">
        <v>138</v>
      </c>
      <c r="D123" s="18" t="s">
        <v>138</v>
      </c>
      <c r="E123" s="18">
        <v>3.0000000000000001E-3</v>
      </c>
      <c r="F123" s="18">
        <v>3.0000000000000001E-3</v>
      </c>
      <c r="G123" s="18"/>
      <c r="H123" s="18"/>
    </row>
    <row r="124" spans="1:8" ht="51" customHeight="1">
      <c r="A124" s="141" t="s">
        <v>171</v>
      </c>
      <c r="B124" s="142"/>
      <c r="C124" s="18" t="s">
        <v>172</v>
      </c>
      <c r="D124" s="14" t="s">
        <v>172</v>
      </c>
      <c r="E124" s="18">
        <v>0.06</v>
      </c>
      <c r="F124" s="18">
        <v>0.06</v>
      </c>
      <c r="G124" s="18"/>
      <c r="H124" s="18"/>
    </row>
    <row r="125" spans="1:8" ht="58.5" customHeight="1">
      <c r="A125" s="159" t="s">
        <v>173</v>
      </c>
      <c r="B125" s="160"/>
      <c r="C125" s="18" t="s">
        <v>174</v>
      </c>
      <c r="D125" s="18" t="s">
        <v>174</v>
      </c>
      <c r="E125" s="18">
        <v>0.16</v>
      </c>
      <c r="F125" s="18">
        <v>0.16</v>
      </c>
      <c r="G125" s="18"/>
      <c r="H125" s="18"/>
    </row>
    <row r="126" spans="1:8" ht="39.75" customHeight="1">
      <c r="A126" s="159" t="s">
        <v>175</v>
      </c>
      <c r="B126" s="160"/>
      <c r="C126" s="18" t="s">
        <v>174</v>
      </c>
      <c r="D126" s="18" t="s">
        <v>174</v>
      </c>
      <c r="E126" s="18">
        <v>0.36</v>
      </c>
      <c r="F126" s="18">
        <v>0.36</v>
      </c>
      <c r="G126" s="18"/>
      <c r="H126" s="18"/>
    </row>
    <row r="127" spans="1:8" ht="33.75" customHeight="1">
      <c r="A127" s="159" t="s">
        <v>176</v>
      </c>
      <c r="B127" s="160"/>
      <c r="C127" s="18" t="s">
        <v>177</v>
      </c>
      <c r="D127" s="42" t="s">
        <v>177</v>
      </c>
      <c r="E127" s="18">
        <v>0.05</v>
      </c>
      <c r="F127" s="18">
        <v>0.05</v>
      </c>
      <c r="G127" s="18"/>
      <c r="H127" s="18"/>
    </row>
    <row r="128" spans="1:8" ht="24.75" customHeight="1">
      <c r="A128" s="159" t="s">
        <v>178</v>
      </c>
      <c r="B128" s="160"/>
      <c r="C128" s="18" t="s">
        <v>138</v>
      </c>
      <c r="D128" s="18" t="s">
        <v>138</v>
      </c>
      <c r="E128" s="18">
        <v>7.0000000000000007E-2</v>
      </c>
      <c r="F128" s="18">
        <v>7.0000000000000007E-2</v>
      </c>
      <c r="G128" s="18"/>
      <c r="H128" s="18"/>
    </row>
    <row r="129" spans="1:8" ht="26.25" customHeight="1">
      <c r="A129" s="159" t="s">
        <v>179</v>
      </c>
      <c r="B129" s="160"/>
      <c r="C129" s="18" t="s">
        <v>177</v>
      </c>
      <c r="D129" s="42" t="s">
        <v>177</v>
      </c>
      <c r="E129" s="18">
        <v>0.04</v>
      </c>
      <c r="F129" s="18">
        <v>0.04</v>
      </c>
      <c r="G129" s="18"/>
      <c r="H129" s="18"/>
    </row>
    <row r="130" spans="1:8" ht="15" customHeight="1">
      <c r="A130" s="167" t="s">
        <v>180</v>
      </c>
      <c r="B130" s="168"/>
      <c r="C130" s="168"/>
      <c r="D130" s="169"/>
      <c r="E130" s="41">
        <v>3.82</v>
      </c>
      <c r="F130" s="41">
        <v>3.82</v>
      </c>
      <c r="G130" s="41"/>
      <c r="H130" s="41"/>
    </row>
    <row r="131" spans="1:8" ht="15" customHeight="1">
      <c r="A131" s="159" t="s">
        <v>181</v>
      </c>
      <c r="B131" s="160"/>
      <c r="C131" s="18" t="s">
        <v>182</v>
      </c>
      <c r="D131" s="5" t="s">
        <v>182</v>
      </c>
      <c r="E131" s="18">
        <v>3.79</v>
      </c>
      <c r="F131" s="18">
        <v>3.79</v>
      </c>
      <c r="G131" s="18"/>
      <c r="H131" s="49"/>
    </row>
    <row r="132" spans="1:8" ht="37.5" customHeight="1">
      <c r="A132" s="159" t="s">
        <v>183</v>
      </c>
      <c r="B132" s="160"/>
      <c r="C132" s="18" t="s">
        <v>177</v>
      </c>
      <c r="D132" s="42" t="s">
        <v>177</v>
      </c>
      <c r="E132" s="18">
        <v>0.03</v>
      </c>
      <c r="F132" s="18">
        <v>0.03</v>
      </c>
      <c r="G132" s="18"/>
      <c r="H132" s="49"/>
    </row>
    <row r="133" spans="1:8" ht="39.75" customHeight="1">
      <c r="A133" s="159" t="s">
        <v>184</v>
      </c>
      <c r="B133" s="160"/>
      <c r="C133" s="18" t="s">
        <v>152</v>
      </c>
      <c r="D133" s="18" t="s">
        <v>152</v>
      </c>
      <c r="E133" s="18">
        <v>0.03</v>
      </c>
      <c r="F133" s="18">
        <v>0.03</v>
      </c>
      <c r="G133" s="18"/>
      <c r="H133" s="49"/>
    </row>
    <row r="134" spans="1:8" ht="45.75" customHeight="1">
      <c r="A134" s="159" t="s">
        <v>185</v>
      </c>
      <c r="B134" s="160"/>
      <c r="C134" s="18" t="s">
        <v>152</v>
      </c>
      <c r="D134" s="18" t="s">
        <v>152</v>
      </c>
      <c r="E134" s="18">
        <v>0.31</v>
      </c>
      <c r="F134" s="18">
        <v>0.31</v>
      </c>
      <c r="G134" s="18"/>
      <c r="H134" s="49"/>
    </row>
    <row r="135" spans="1:8">
      <c r="A135" s="161" t="s">
        <v>186</v>
      </c>
      <c r="B135" s="162"/>
      <c r="C135" s="162"/>
      <c r="D135" s="162"/>
      <c r="E135" s="162"/>
      <c r="F135" s="162"/>
      <c r="G135" s="162"/>
      <c r="H135" s="163"/>
    </row>
    <row r="136" spans="1:8" ht="29.25" customHeight="1">
      <c r="A136" s="141" t="s">
        <v>187</v>
      </c>
      <c r="B136" s="142"/>
      <c r="C136" s="18" t="s">
        <v>188</v>
      </c>
      <c r="D136" s="5" t="s">
        <v>188</v>
      </c>
      <c r="E136" s="18">
        <v>1.53</v>
      </c>
      <c r="F136" s="18">
        <v>1.53</v>
      </c>
      <c r="G136" s="18"/>
      <c r="H136" s="18"/>
    </row>
    <row r="137" spans="1:8" ht="27.75" customHeight="1">
      <c r="A137" s="159" t="s">
        <v>189</v>
      </c>
      <c r="B137" s="160"/>
      <c r="C137" s="18" t="s">
        <v>190</v>
      </c>
      <c r="D137" s="5" t="s">
        <v>190</v>
      </c>
      <c r="E137" s="18">
        <v>0.15</v>
      </c>
      <c r="F137" s="18">
        <v>0.15</v>
      </c>
      <c r="G137" s="18"/>
      <c r="H137" s="18"/>
    </row>
    <row r="138" spans="1:8">
      <c r="A138" s="152" t="s">
        <v>191</v>
      </c>
      <c r="B138" s="153"/>
      <c r="C138" s="153"/>
      <c r="D138" s="153"/>
      <c r="E138" s="153"/>
      <c r="F138" s="153"/>
      <c r="G138" s="153"/>
      <c r="H138" s="154"/>
    </row>
    <row r="139" spans="1:8" ht="29.25" customHeight="1">
      <c r="A139" s="159" t="s">
        <v>192</v>
      </c>
      <c r="B139" s="160"/>
      <c r="C139" s="18" t="s">
        <v>193</v>
      </c>
      <c r="D139" s="18" t="s">
        <v>193</v>
      </c>
      <c r="E139" s="164">
        <v>7.22</v>
      </c>
      <c r="F139" s="164">
        <v>7.22</v>
      </c>
      <c r="G139" s="164"/>
      <c r="H139" s="164"/>
    </row>
    <row r="140" spans="1:8" ht="27" customHeight="1">
      <c r="A140" s="159" t="s">
        <v>194</v>
      </c>
      <c r="B140" s="160"/>
      <c r="C140" s="18" t="s">
        <v>193</v>
      </c>
      <c r="D140" s="18" t="s">
        <v>193</v>
      </c>
      <c r="E140" s="165"/>
      <c r="F140" s="165"/>
      <c r="G140" s="165"/>
      <c r="H140" s="165"/>
    </row>
    <row r="141" spans="1:8" ht="24" customHeight="1">
      <c r="A141" s="159" t="s">
        <v>195</v>
      </c>
      <c r="B141" s="160"/>
      <c r="C141" s="18" t="s">
        <v>182</v>
      </c>
      <c r="D141" s="5" t="s">
        <v>182</v>
      </c>
      <c r="E141" s="165"/>
      <c r="F141" s="165"/>
      <c r="G141" s="165"/>
      <c r="H141" s="165"/>
    </row>
    <row r="142" spans="1:8" ht="26.25" customHeight="1">
      <c r="A142" s="159" t="s">
        <v>196</v>
      </c>
      <c r="B142" s="160"/>
      <c r="C142" s="18" t="s">
        <v>126</v>
      </c>
      <c r="D142" s="5" t="s">
        <v>126</v>
      </c>
      <c r="E142" s="166"/>
      <c r="F142" s="166"/>
      <c r="G142" s="166"/>
      <c r="H142" s="166"/>
    </row>
    <row r="143" spans="1:8">
      <c r="A143" s="134" t="s">
        <v>197</v>
      </c>
      <c r="B143" s="135"/>
      <c r="C143" s="135"/>
      <c r="D143" s="136"/>
      <c r="E143" s="8">
        <v>2.81</v>
      </c>
      <c r="F143" s="8">
        <v>2.81</v>
      </c>
      <c r="G143" s="28"/>
      <c r="H143" s="28"/>
    </row>
    <row r="144" spans="1:8">
      <c r="A144" s="152" t="s">
        <v>198</v>
      </c>
      <c r="B144" s="153"/>
      <c r="C144" s="153"/>
      <c r="D144" s="153"/>
      <c r="E144" s="153"/>
      <c r="F144" s="153"/>
      <c r="G144" s="153"/>
      <c r="H144" s="154"/>
    </row>
    <row r="145" spans="1:8">
      <c r="A145" s="152" t="s">
        <v>199</v>
      </c>
      <c r="B145" s="153"/>
      <c r="C145" s="153"/>
      <c r="D145" s="153"/>
      <c r="E145" s="153"/>
      <c r="F145" s="153"/>
      <c r="G145" s="153"/>
      <c r="H145" s="154"/>
    </row>
    <row r="146" spans="1:8">
      <c r="A146" s="152" t="s">
        <v>200</v>
      </c>
      <c r="B146" s="153"/>
      <c r="C146" s="153"/>
      <c r="D146" s="153"/>
      <c r="E146" s="153"/>
      <c r="F146" s="153"/>
      <c r="G146" s="153"/>
      <c r="H146" s="154"/>
    </row>
    <row r="147" spans="1:8" ht="38.25" customHeight="1">
      <c r="A147" s="155" t="s">
        <v>201</v>
      </c>
      <c r="B147" s="156"/>
      <c r="C147" s="18" t="s">
        <v>202</v>
      </c>
      <c r="D147" s="18" t="s">
        <v>202</v>
      </c>
      <c r="E147" s="18">
        <v>0.52</v>
      </c>
      <c r="F147" s="18">
        <v>0.52</v>
      </c>
      <c r="G147" s="18"/>
      <c r="H147" s="18"/>
    </row>
    <row r="148" spans="1:8" ht="40.5" customHeight="1">
      <c r="A148" s="155" t="s">
        <v>203</v>
      </c>
      <c r="B148" s="156"/>
      <c r="C148" s="18" t="s">
        <v>204</v>
      </c>
      <c r="D148" s="18" t="s">
        <v>204</v>
      </c>
      <c r="E148" s="18">
        <v>0.28000000000000003</v>
      </c>
      <c r="F148" s="18">
        <v>0.28000000000000003</v>
      </c>
      <c r="G148" s="18"/>
      <c r="H148" s="18"/>
    </row>
    <row r="149" spans="1:8" ht="63.75">
      <c r="A149" s="137" t="s">
        <v>205</v>
      </c>
      <c r="B149" s="138"/>
      <c r="C149" s="18" t="s">
        <v>206</v>
      </c>
      <c r="D149" s="18" t="s">
        <v>206</v>
      </c>
      <c r="E149" s="18">
        <v>0.01</v>
      </c>
      <c r="F149" s="18">
        <v>0.01</v>
      </c>
      <c r="G149" s="18"/>
      <c r="H149" s="18"/>
    </row>
    <row r="150" spans="1:8" ht="38.25" customHeight="1">
      <c r="A150" s="137" t="s">
        <v>207</v>
      </c>
      <c r="B150" s="138"/>
      <c r="C150" s="18" t="s">
        <v>138</v>
      </c>
      <c r="D150" s="18" t="s">
        <v>138</v>
      </c>
      <c r="E150" s="18">
        <v>0.04</v>
      </c>
      <c r="F150" s="18">
        <v>0.04</v>
      </c>
      <c r="G150" s="18"/>
      <c r="H150" s="18"/>
    </row>
    <row r="151" spans="1:8" ht="15" customHeight="1">
      <c r="A151" s="157" t="s">
        <v>208</v>
      </c>
      <c r="B151" s="158"/>
      <c r="C151" s="18" t="s">
        <v>126</v>
      </c>
      <c r="D151" s="18" t="s">
        <v>126</v>
      </c>
      <c r="E151" s="18">
        <v>0.03</v>
      </c>
      <c r="F151" s="18">
        <v>0.03</v>
      </c>
      <c r="G151" s="18"/>
      <c r="H151" s="18"/>
    </row>
    <row r="152" spans="1:8" ht="36.75" customHeight="1">
      <c r="A152" s="159" t="s">
        <v>209</v>
      </c>
      <c r="B152" s="160"/>
      <c r="C152" s="18" t="s">
        <v>126</v>
      </c>
      <c r="D152" s="18" t="s">
        <v>126</v>
      </c>
      <c r="E152" s="18">
        <v>0.1</v>
      </c>
      <c r="F152" s="18">
        <v>0.1</v>
      </c>
      <c r="G152" s="18"/>
      <c r="H152" s="18"/>
    </row>
    <row r="153" spans="1:8">
      <c r="A153" s="152" t="s">
        <v>102</v>
      </c>
      <c r="B153" s="153"/>
      <c r="C153" s="153"/>
      <c r="D153" s="153"/>
      <c r="E153" s="153"/>
      <c r="F153" s="153"/>
      <c r="G153" s="153"/>
      <c r="H153" s="154"/>
    </row>
    <row r="154" spans="1:8" ht="42.75" customHeight="1">
      <c r="A154" s="159" t="s">
        <v>210</v>
      </c>
      <c r="B154" s="160"/>
      <c r="C154" s="18" t="s">
        <v>211</v>
      </c>
      <c r="D154" s="18" t="s">
        <v>211</v>
      </c>
      <c r="E154" s="18">
        <v>0.12</v>
      </c>
      <c r="F154" s="18">
        <v>0.12</v>
      </c>
      <c r="G154" s="18"/>
      <c r="H154" s="18"/>
    </row>
    <row r="155" spans="1:8" ht="38.25">
      <c r="A155" s="141" t="s">
        <v>212</v>
      </c>
      <c r="B155" s="142"/>
      <c r="C155" s="18" t="s">
        <v>213</v>
      </c>
      <c r="D155" s="18" t="s">
        <v>213</v>
      </c>
      <c r="E155" s="18">
        <v>0.05</v>
      </c>
      <c r="F155" s="18">
        <v>0.05</v>
      </c>
      <c r="G155" s="18"/>
      <c r="H155" s="18"/>
    </row>
    <row r="156" spans="1:8" ht="52.5" customHeight="1">
      <c r="A156" s="141" t="s">
        <v>259</v>
      </c>
      <c r="B156" s="142"/>
      <c r="C156" s="18" t="s">
        <v>126</v>
      </c>
      <c r="D156" s="18" t="s">
        <v>126</v>
      </c>
      <c r="E156" s="18">
        <v>0.04</v>
      </c>
      <c r="F156" s="18">
        <v>0.04</v>
      </c>
      <c r="G156" s="18"/>
      <c r="H156" s="18"/>
    </row>
    <row r="157" spans="1:8" ht="50.25" customHeight="1">
      <c r="A157" s="143" t="s">
        <v>260</v>
      </c>
      <c r="B157" s="143"/>
      <c r="C157" s="18" t="s">
        <v>177</v>
      </c>
      <c r="D157" s="18" t="s">
        <v>177</v>
      </c>
      <c r="E157" s="18">
        <v>0.08</v>
      </c>
      <c r="F157" s="18">
        <v>0.08</v>
      </c>
      <c r="G157" s="9"/>
      <c r="H157" s="52"/>
    </row>
    <row r="158" spans="1:8" ht="63.75" customHeight="1">
      <c r="A158" s="51"/>
      <c r="B158" s="51"/>
      <c r="C158" s="58"/>
      <c r="D158" s="58"/>
      <c r="E158" s="58"/>
      <c r="F158" s="58"/>
      <c r="G158" s="59"/>
      <c r="H158" s="60"/>
    </row>
    <row r="159" spans="1:8">
      <c r="A159" s="144" t="s">
        <v>218</v>
      </c>
      <c r="B159" s="145"/>
      <c r="C159" s="145"/>
      <c r="D159" s="145"/>
      <c r="E159" s="145"/>
      <c r="F159" s="145"/>
      <c r="G159" s="145"/>
      <c r="H159" s="146"/>
    </row>
    <row r="160" spans="1:8">
      <c r="A160" s="147" t="s">
        <v>261</v>
      </c>
      <c r="B160" s="148"/>
      <c r="C160" s="148"/>
      <c r="D160" s="148"/>
      <c r="E160" s="148"/>
      <c r="F160" s="148"/>
      <c r="G160" s="148"/>
      <c r="H160" s="149"/>
    </row>
    <row r="161" spans="1:8" ht="63.75">
      <c r="A161" s="143" t="s">
        <v>214</v>
      </c>
      <c r="B161" s="143"/>
      <c r="C161" s="18" t="s">
        <v>215</v>
      </c>
      <c r="D161" s="29" t="s">
        <v>215</v>
      </c>
      <c r="E161" s="12">
        <v>0.17</v>
      </c>
      <c r="F161" s="12">
        <v>0.17</v>
      </c>
      <c r="G161" s="28"/>
      <c r="H161" s="28"/>
    </row>
    <row r="162" spans="1:8">
      <c r="A162" s="134" t="s">
        <v>262</v>
      </c>
      <c r="B162" s="135"/>
      <c r="C162" s="135"/>
      <c r="D162" s="135"/>
      <c r="E162" s="135"/>
      <c r="F162" s="135"/>
      <c r="G162" s="135"/>
      <c r="H162" s="136"/>
    </row>
    <row r="163" spans="1:8" ht="51">
      <c r="A163" s="141" t="s">
        <v>216</v>
      </c>
      <c r="B163" s="142"/>
      <c r="C163" s="18" t="s">
        <v>217</v>
      </c>
      <c r="D163" s="29" t="s">
        <v>217</v>
      </c>
      <c r="E163" s="28"/>
      <c r="F163" s="28"/>
      <c r="G163" s="29"/>
      <c r="H163" s="29"/>
    </row>
    <row r="164" spans="1:8">
      <c r="A164" s="147" t="s">
        <v>263</v>
      </c>
      <c r="B164" s="148"/>
      <c r="C164" s="148"/>
      <c r="D164" s="148"/>
      <c r="E164" s="148"/>
      <c r="F164" s="148"/>
      <c r="G164" s="148"/>
      <c r="H164" s="149"/>
    </row>
    <row r="165" spans="1:8" ht="63.75">
      <c r="A165" s="150" t="s">
        <v>219</v>
      </c>
      <c r="B165" s="151"/>
      <c r="C165" s="18" t="s">
        <v>220</v>
      </c>
      <c r="D165" s="14" t="s">
        <v>220</v>
      </c>
      <c r="E165" s="12">
        <v>0.18</v>
      </c>
      <c r="F165" s="12">
        <v>0.18</v>
      </c>
      <c r="G165" s="28"/>
      <c r="H165" s="28"/>
    </row>
    <row r="166" spans="1:8" ht="63.75">
      <c r="A166" s="141" t="s">
        <v>221</v>
      </c>
      <c r="B166" s="142"/>
      <c r="C166" s="18" t="s">
        <v>222</v>
      </c>
      <c r="D166" s="18" t="s">
        <v>222</v>
      </c>
      <c r="E166" s="12">
        <v>0.08</v>
      </c>
      <c r="F166" s="12">
        <v>0.08</v>
      </c>
      <c r="G166" s="28"/>
      <c r="H166" s="28"/>
    </row>
    <row r="167" spans="1:8">
      <c r="A167" s="147" t="s">
        <v>264</v>
      </c>
      <c r="B167" s="148"/>
      <c r="C167" s="148"/>
      <c r="D167" s="148"/>
      <c r="E167" s="148"/>
      <c r="F167" s="148"/>
      <c r="G167" s="148"/>
      <c r="H167" s="149"/>
    </row>
    <row r="168" spans="1:8" ht="51">
      <c r="A168" s="132" t="s">
        <v>223</v>
      </c>
      <c r="B168" s="133"/>
      <c r="C168" s="18" t="s">
        <v>224</v>
      </c>
      <c r="D168" s="18" t="s">
        <v>224</v>
      </c>
      <c r="E168" s="12">
        <v>7.0000000000000007E-2</v>
      </c>
      <c r="F168" s="12">
        <v>7.0000000000000007E-2</v>
      </c>
      <c r="G168" s="28"/>
      <c r="H168" s="28"/>
    </row>
    <row r="169" spans="1:8" ht="51.75">
      <c r="A169" s="132" t="s">
        <v>225</v>
      </c>
      <c r="B169" s="133"/>
      <c r="C169" s="18" t="s">
        <v>226</v>
      </c>
      <c r="D169" s="15" t="s">
        <v>226</v>
      </c>
      <c r="E169" s="12">
        <v>0.03</v>
      </c>
      <c r="F169" s="12">
        <v>0.03</v>
      </c>
      <c r="G169" s="28"/>
      <c r="H169" s="28"/>
    </row>
    <row r="170" spans="1:8" ht="51.75">
      <c r="A170" s="132" t="s">
        <v>227</v>
      </c>
      <c r="B170" s="133"/>
      <c r="C170" s="18" t="s">
        <v>226</v>
      </c>
      <c r="D170" s="6" t="s">
        <v>226</v>
      </c>
      <c r="E170" s="12">
        <v>0.01</v>
      </c>
      <c r="F170" s="12">
        <v>0.01</v>
      </c>
      <c r="G170" s="28"/>
      <c r="H170" s="28"/>
    </row>
    <row r="171" spans="1:8">
      <c r="A171" s="134" t="s">
        <v>228</v>
      </c>
      <c r="B171" s="135"/>
      <c r="C171" s="135"/>
      <c r="D171" s="135"/>
      <c r="E171" s="135"/>
      <c r="F171" s="135"/>
      <c r="G171" s="135"/>
      <c r="H171" s="136"/>
    </row>
    <row r="172" spans="1:8" ht="16.5" customHeight="1">
      <c r="A172" s="137" t="s">
        <v>229</v>
      </c>
      <c r="B172" s="138"/>
      <c r="C172" s="121" t="s">
        <v>233</v>
      </c>
      <c r="D172" s="139" t="s">
        <v>233</v>
      </c>
      <c r="E172" s="121">
        <v>0.98</v>
      </c>
      <c r="F172" s="121">
        <v>0.98</v>
      </c>
      <c r="G172" s="121"/>
      <c r="H172" s="121"/>
    </row>
    <row r="173" spans="1:8" ht="12" customHeight="1">
      <c r="A173" s="124" t="s">
        <v>230</v>
      </c>
      <c r="B173" s="125"/>
      <c r="C173" s="122"/>
      <c r="D173" s="140"/>
      <c r="E173" s="122"/>
      <c r="F173" s="122"/>
      <c r="G173" s="122"/>
      <c r="H173" s="122"/>
    </row>
    <row r="174" spans="1:8" ht="25.15" customHeight="1">
      <c r="A174" s="124" t="s">
        <v>231</v>
      </c>
      <c r="B174" s="125"/>
      <c r="C174" s="122"/>
      <c r="D174" s="140"/>
      <c r="E174" s="122"/>
      <c r="F174" s="122"/>
      <c r="G174" s="122"/>
      <c r="H174" s="122"/>
    </row>
    <row r="175" spans="1:8">
      <c r="A175" s="124" t="s">
        <v>232</v>
      </c>
      <c r="B175" s="125"/>
      <c r="C175" s="122"/>
      <c r="D175" s="140"/>
      <c r="E175" s="122"/>
      <c r="F175" s="122"/>
      <c r="G175" s="122"/>
      <c r="H175" s="122"/>
    </row>
    <row r="176" spans="1:8">
      <c r="A176" s="124" t="s">
        <v>265</v>
      </c>
      <c r="B176" s="125"/>
      <c r="C176" s="122"/>
      <c r="D176" s="140"/>
      <c r="E176" s="122"/>
      <c r="F176" s="122"/>
      <c r="G176" s="122"/>
      <c r="H176" s="122"/>
    </row>
    <row r="177" spans="1:14" ht="19.149999999999999" customHeight="1">
      <c r="A177" s="126" t="s">
        <v>266</v>
      </c>
      <c r="B177" s="127"/>
      <c r="C177" s="123"/>
      <c r="D177" s="140"/>
      <c r="E177" s="123"/>
      <c r="F177" s="123"/>
      <c r="G177" s="123"/>
      <c r="H177" s="123"/>
    </row>
    <row r="178" spans="1:14" ht="26.45" customHeight="1">
      <c r="A178" s="128" t="s">
        <v>234</v>
      </c>
      <c r="B178" s="128"/>
      <c r="C178" s="44" t="s">
        <v>177</v>
      </c>
      <c r="D178" s="7" t="s">
        <v>177</v>
      </c>
      <c r="E178" s="28">
        <v>0.01</v>
      </c>
      <c r="F178" s="28">
        <v>0.01</v>
      </c>
      <c r="G178" s="28"/>
      <c r="H178" s="28"/>
    </row>
    <row r="179" spans="1:14" ht="18.75">
      <c r="A179" s="36"/>
      <c r="B179" s="36"/>
    </row>
    <row r="180" spans="1:14" ht="18.75">
      <c r="A180" s="112" t="s">
        <v>0</v>
      </c>
      <c r="B180" s="112"/>
      <c r="C180" s="112"/>
      <c r="D180" s="112"/>
      <c r="E180" s="112"/>
      <c r="F180" s="112"/>
      <c r="G180" s="112"/>
      <c r="H180" s="112"/>
    </row>
    <row r="181" spans="1:14" ht="18.75">
      <c r="A181" s="36"/>
      <c r="B181" s="36"/>
    </row>
    <row r="182" spans="1:14" ht="48.75" customHeight="1">
      <c r="A182" s="129" t="s">
        <v>1</v>
      </c>
      <c r="B182" s="130"/>
      <c r="C182" s="131"/>
      <c r="D182" s="27" t="s">
        <v>2</v>
      </c>
      <c r="E182" s="117" t="s">
        <v>3</v>
      </c>
      <c r="F182" s="117"/>
      <c r="G182" s="117" t="s">
        <v>4</v>
      </c>
      <c r="H182" s="117"/>
    </row>
    <row r="183" spans="1:14" ht="48.75" customHeight="1">
      <c r="A183" s="100" t="s">
        <v>5</v>
      </c>
      <c r="B183" s="101"/>
      <c r="C183" s="102"/>
      <c r="D183" s="37">
        <f>D185+D188</f>
        <v>2873.4865600000003</v>
      </c>
      <c r="E183" s="114">
        <f>E185+E188</f>
        <v>84.1899317336146</v>
      </c>
      <c r="F183" s="115"/>
      <c r="G183" s="114">
        <f>G185+G188</f>
        <v>1349.0547230046948</v>
      </c>
      <c r="H183" s="115"/>
    </row>
    <row r="184" spans="1:14" ht="15.75">
      <c r="A184" s="100" t="s">
        <v>6</v>
      </c>
      <c r="B184" s="101"/>
      <c r="C184" s="102"/>
      <c r="D184" s="37"/>
      <c r="E184" s="114"/>
      <c r="F184" s="115"/>
      <c r="G184" s="116"/>
      <c r="H184" s="116"/>
      <c r="I184" s="24"/>
      <c r="J184" t="s">
        <v>303</v>
      </c>
      <c r="K184">
        <f>4182.9*12</f>
        <v>50194.799999999996</v>
      </c>
      <c r="L184">
        <f>K184/12</f>
        <v>4182.8999999999996</v>
      </c>
      <c r="M184" t="s">
        <v>308</v>
      </c>
      <c r="N184">
        <f>229*12</f>
        <v>2748</v>
      </c>
    </row>
    <row r="185" spans="1:14" ht="15.75">
      <c r="A185" s="100" t="s">
        <v>7</v>
      </c>
      <c r="B185" s="101"/>
      <c r="C185" s="102"/>
      <c r="D185" s="37">
        <f>555280.61/1000</f>
        <v>555.28061000000002</v>
      </c>
      <c r="E185" s="114">
        <f>D185/11377/3*1000</f>
        <v>16.269098766517246</v>
      </c>
      <c r="F185" s="115"/>
      <c r="G185" s="114">
        <f>D185*1000/710/3</f>
        <v>260.69512206572773</v>
      </c>
      <c r="H185" s="115"/>
      <c r="I185" s="24"/>
      <c r="J185" t="s">
        <v>304</v>
      </c>
      <c r="K185">
        <f>4854.6*11</f>
        <v>53400.600000000006</v>
      </c>
      <c r="L185">
        <f>K185/12</f>
        <v>4450.05</v>
      </c>
      <c r="M185" t="s">
        <v>315</v>
      </c>
      <c r="N185">
        <f>227*11</f>
        <v>2497</v>
      </c>
    </row>
    <row r="186" spans="1:14" ht="15.75">
      <c r="A186" s="100" t="s">
        <v>8</v>
      </c>
      <c r="B186" s="101"/>
      <c r="C186" s="102"/>
      <c r="D186" s="37"/>
      <c r="E186" s="114"/>
      <c r="F186" s="115"/>
      <c r="G186" s="116"/>
      <c r="H186" s="116"/>
      <c r="J186" t="s">
        <v>305</v>
      </c>
      <c r="K186">
        <f>3816.8*3</f>
        <v>11450.400000000001</v>
      </c>
      <c r="L186">
        <f>K186/12</f>
        <v>954.20000000000016</v>
      </c>
      <c r="M186" t="s">
        <v>309</v>
      </c>
      <c r="N186">
        <f>208*3</f>
        <v>624</v>
      </c>
    </row>
    <row r="187" spans="1:14" ht="15.75">
      <c r="A187" s="100" t="s">
        <v>9</v>
      </c>
      <c r="B187" s="101"/>
      <c r="C187" s="102"/>
      <c r="D187" s="37"/>
      <c r="E187" s="114"/>
      <c r="F187" s="115"/>
      <c r="G187" s="116"/>
      <c r="H187" s="116"/>
      <c r="J187" t="s">
        <v>306</v>
      </c>
      <c r="K187">
        <f>3857.2*3</f>
        <v>11571.599999999999</v>
      </c>
      <c r="L187">
        <f>K187/12</f>
        <v>964.29999999999984</v>
      </c>
      <c r="M187" t="s">
        <v>310</v>
      </c>
      <c r="N187">
        <f>212*3</f>
        <v>636</v>
      </c>
    </row>
    <row r="188" spans="1:14" ht="15.75">
      <c r="A188" s="100" t="s">
        <v>10</v>
      </c>
      <c r="B188" s="101"/>
      <c r="C188" s="102"/>
      <c r="D188" s="37">
        <f>D190+D191+D192+D193</f>
        <v>2318.2059500000005</v>
      </c>
      <c r="E188" s="114">
        <f>E190+E191+E192+E193</f>
        <v>67.920832967097354</v>
      </c>
      <c r="F188" s="115"/>
      <c r="G188" s="114">
        <f>G190+G191+G192+G193</f>
        <v>1088.3596009389671</v>
      </c>
      <c r="H188" s="115"/>
      <c r="J188" t="s">
        <v>307</v>
      </c>
      <c r="K188">
        <f>434.1*3</f>
        <v>1302.3000000000002</v>
      </c>
      <c r="L188">
        <f>K188/12</f>
        <v>108.52500000000002</v>
      </c>
      <c r="M188" t="s">
        <v>311</v>
      </c>
      <c r="N188">
        <f>14*3</f>
        <v>42</v>
      </c>
    </row>
    <row r="189" spans="1:14" ht="15.75">
      <c r="A189" s="100" t="s">
        <v>6</v>
      </c>
      <c r="B189" s="101"/>
      <c r="C189" s="102"/>
      <c r="D189" s="37"/>
      <c r="E189" s="114"/>
      <c r="F189" s="115"/>
      <c r="G189" s="116"/>
      <c r="H189" s="116"/>
      <c r="K189">
        <f>SUM(K184:K188)</f>
        <v>127919.7</v>
      </c>
      <c r="L189">
        <f>SUM(L184:L188)</f>
        <v>10659.975</v>
      </c>
      <c r="N189">
        <f>SUM(N184:N188)</f>
        <v>6547</v>
      </c>
    </row>
    <row r="190" spans="1:14" ht="15.75">
      <c r="A190" s="100" t="s">
        <v>11</v>
      </c>
      <c r="B190" s="101"/>
      <c r="C190" s="102"/>
      <c r="D190" s="37">
        <f>209755.84/1000</f>
        <v>209.75584000000001</v>
      </c>
      <c r="E190" s="114">
        <f>D190/11377/3*1000</f>
        <v>6.1456107351088454</v>
      </c>
      <c r="F190" s="115"/>
      <c r="G190" s="114">
        <f>D190*1000/710/3</f>
        <v>98.476920187793425</v>
      </c>
      <c r="H190" s="115"/>
      <c r="J190" t="s">
        <v>308</v>
      </c>
      <c r="K190">
        <f>229*12</f>
        <v>2748</v>
      </c>
      <c r="L190">
        <f>K190/12</f>
        <v>229</v>
      </c>
    </row>
    <row r="191" spans="1:14" ht="15.75">
      <c r="A191" s="100" t="s">
        <v>12</v>
      </c>
      <c r="B191" s="101"/>
      <c r="C191" s="102"/>
      <c r="D191" s="53">
        <f>231712.2/1000</f>
        <v>231.71220000000002</v>
      </c>
      <c r="E191" s="114">
        <f>D191/11377/3*1000</f>
        <v>6.7889074448448623</v>
      </c>
      <c r="F191" s="115"/>
      <c r="G191" s="114">
        <f>D191*1000/710/3</f>
        <v>108.78507042253521</v>
      </c>
      <c r="H191" s="115"/>
      <c r="J191" t="s">
        <v>315</v>
      </c>
      <c r="K191">
        <f>227*11</f>
        <v>2497</v>
      </c>
      <c r="L191" s="55">
        <f>K191/12</f>
        <v>208.08333333333334</v>
      </c>
    </row>
    <row r="192" spans="1:14" ht="15.75">
      <c r="A192" s="100" t="s">
        <v>13</v>
      </c>
      <c r="B192" s="101"/>
      <c r="C192" s="102"/>
      <c r="D192" s="53">
        <f>1862159.56/1000</f>
        <v>1862.1595600000001</v>
      </c>
      <c r="E192" s="114">
        <f>D192/11377/3*1000</f>
        <v>54.559185491195684</v>
      </c>
      <c r="F192" s="115"/>
      <c r="G192" s="114">
        <f>D192*1000/710/3</f>
        <v>874.25331455399066</v>
      </c>
      <c r="H192" s="115"/>
      <c r="J192" t="s">
        <v>309</v>
      </c>
      <c r="K192">
        <f>208*3</f>
        <v>624</v>
      </c>
      <c r="L192">
        <f>K192/12</f>
        <v>52</v>
      </c>
    </row>
    <row r="193" spans="1:12" ht="15.75">
      <c r="A193" s="100" t="s">
        <v>14</v>
      </c>
      <c r="B193" s="101"/>
      <c r="C193" s="102"/>
      <c r="D193" s="53">
        <f>14578.35/1000</f>
        <v>14.57835</v>
      </c>
      <c r="E193" s="114">
        <f>D193/11377/3*1000</f>
        <v>0.42712929594796517</v>
      </c>
      <c r="F193" s="115"/>
      <c r="G193" s="114">
        <f>D193*1000/710/3</f>
        <v>6.844295774647887</v>
      </c>
      <c r="H193" s="115"/>
      <c r="J193" t="s">
        <v>310</v>
      </c>
      <c r="K193">
        <f>212*3</f>
        <v>636</v>
      </c>
      <c r="L193">
        <f>K193/12</f>
        <v>53</v>
      </c>
    </row>
    <row r="194" spans="1:12" ht="15.75">
      <c r="A194" s="100" t="s">
        <v>15</v>
      </c>
      <c r="B194" s="101"/>
      <c r="C194" s="102"/>
      <c r="D194" s="37"/>
      <c r="E194" s="114"/>
      <c r="F194" s="115"/>
      <c r="G194" s="114"/>
      <c r="H194" s="115"/>
      <c r="J194" t="s">
        <v>311</v>
      </c>
      <c r="K194">
        <f>14*3</f>
        <v>42</v>
      </c>
      <c r="L194">
        <f>K194/12</f>
        <v>3.5</v>
      </c>
    </row>
    <row r="195" spans="1:12" ht="15.75">
      <c r="A195" s="100" t="s">
        <v>16</v>
      </c>
      <c r="B195" s="101"/>
      <c r="C195" s="102"/>
      <c r="D195" s="31"/>
      <c r="E195" s="114"/>
      <c r="F195" s="115"/>
      <c r="G195" s="114"/>
      <c r="H195" s="115"/>
      <c r="K195">
        <f>SUM(K190:K194)</f>
        <v>6547</v>
      </c>
      <c r="L195" s="54">
        <f>SUM(L190:L194)</f>
        <v>545.58333333333337</v>
      </c>
    </row>
    <row r="196" spans="1:12" ht="15.75">
      <c r="A196" s="100" t="s">
        <v>17</v>
      </c>
      <c r="B196" s="101"/>
      <c r="C196" s="102"/>
      <c r="D196" s="37">
        <f>D200+D203</f>
        <v>3958.3898220338983</v>
      </c>
      <c r="E196" s="114">
        <f>E200+E203</f>
        <v>115.97637989024344</v>
      </c>
      <c r="F196" s="115"/>
      <c r="G196" s="114">
        <f>G200+G203</f>
        <v>1858.3989774807033</v>
      </c>
      <c r="H196" s="115"/>
    </row>
    <row r="197" spans="1:12" ht="15.75">
      <c r="A197" s="100" t="s">
        <v>6</v>
      </c>
      <c r="B197" s="101"/>
      <c r="C197" s="102"/>
      <c r="D197" s="37"/>
      <c r="E197" s="114"/>
      <c r="F197" s="115"/>
      <c r="G197" s="114"/>
      <c r="H197" s="115"/>
    </row>
    <row r="198" spans="1:12" ht="15.75">
      <c r="A198" s="100" t="s">
        <v>18</v>
      </c>
      <c r="B198" s="101"/>
      <c r="C198" s="102"/>
      <c r="D198" s="37"/>
      <c r="E198" s="114"/>
      <c r="F198" s="115"/>
      <c r="G198" s="114"/>
      <c r="H198" s="115"/>
    </row>
    <row r="199" spans="1:12" ht="15.75">
      <c r="A199" s="100" t="s">
        <v>6</v>
      </c>
      <c r="B199" s="101"/>
      <c r="C199" s="102"/>
      <c r="D199" s="37"/>
      <c r="E199" s="114"/>
      <c r="F199" s="115"/>
      <c r="G199" s="114"/>
      <c r="H199" s="115"/>
    </row>
    <row r="200" spans="1:12" ht="15.75">
      <c r="A200" s="100" t="s">
        <v>19</v>
      </c>
      <c r="B200" s="101"/>
      <c r="C200" s="102"/>
      <c r="D200" s="53">
        <f>509687.16/1.18/1000</f>
        <v>431.93827118644066</v>
      </c>
      <c r="E200" s="114">
        <f>D200/11377/3*1000</f>
        <v>12.655306647518112</v>
      </c>
      <c r="F200" s="115"/>
      <c r="G200" s="114">
        <f>D200*1000/710/3</f>
        <v>202.78792074480782</v>
      </c>
      <c r="H200" s="115"/>
    </row>
    <row r="201" spans="1:12" ht="15.75">
      <c r="A201" s="100" t="s">
        <v>6</v>
      </c>
      <c r="B201" s="101"/>
      <c r="C201" s="102"/>
      <c r="D201" s="37"/>
      <c r="E201" s="114"/>
      <c r="F201" s="115"/>
      <c r="G201" s="114"/>
      <c r="H201" s="115"/>
    </row>
    <row r="202" spans="1:12" ht="15.75">
      <c r="A202" s="100" t="s">
        <v>20</v>
      </c>
      <c r="B202" s="101"/>
      <c r="C202" s="102"/>
      <c r="D202" s="37"/>
      <c r="E202" s="114"/>
      <c r="F202" s="115"/>
      <c r="G202" s="114"/>
      <c r="H202" s="115"/>
    </row>
    <row r="203" spans="1:12" ht="15.75">
      <c r="A203" s="100" t="s">
        <v>10</v>
      </c>
      <c r="B203" s="101"/>
      <c r="C203" s="102"/>
      <c r="D203" s="37">
        <f>D205+D206+D207+D208</f>
        <v>3526.4515508474578</v>
      </c>
      <c r="E203" s="114">
        <f>D203/11377/3*1000</f>
        <v>103.32107324272532</v>
      </c>
      <c r="F203" s="115"/>
      <c r="G203" s="114">
        <f>D203*1000/710/3</f>
        <v>1655.6110567358955</v>
      </c>
      <c r="H203" s="115"/>
    </row>
    <row r="204" spans="1:12" ht="15.75">
      <c r="A204" s="100" t="s">
        <v>6</v>
      </c>
      <c r="B204" s="101"/>
      <c r="C204" s="102"/>
      <c r="D204" s="37"/>
      <c r="E204" s="114"/>
      <c r="F204" s="115"/>
      <c r="G204" s="114"/>
      <c r="H204" s="115"/>
    </row>
    <row r="205" spans="1:12" ht="15.75">
      <c r="A205" s="100" t="s">
        <v>11</v>
      </c>
      <c r="B205" s="101"/>
      <c r="C205" s="102"/>
      <c r="D205" s="53">
        <f>2041035.69/1.18/1000</f>
        <v>1729.6912627118645</v>
      </c>
      <c r="E205" s="114">
        <f>D205/11377/3*1000</f>
        <v>50.678013029558599</v>
      </c>
      <c r="F205" s="115"/>
      <c r="G205" s="114">
        <f>D205*1000/710/3</f>
        <v>812.06162568632135</v>
      </c>
      <c r="H205" s="115"/>
    </row>
    <row r="206" spans="1:12" ht="15.75">
      <c r="A206" s="100" t="s">
        <v>12</v>
      </c>
      <c r="B206" s="101"/>
      <c r="C206" s="102"/>
      <c r="D206" s="53">
        <f>200096.93/1.18/1000</f>
        <v>169.57366949152541</v>
      </c>
      <c r="E206" s="114">
        <f>D206/11377/3*1000</f>
        <v>4.9683182295135042</v>
      </c>
      <c r="F206" s="115"/>
      <c r="G206" s="114">
        <f>D206*1000/710/3</f>
        <v>79.612051404472027</v>
      </c>
      <c r="H206" s="115"/>
    </row>
    <row r="207" spans="1:12" ht="15.75">
      <c r="A207" s="100" t="s">
        <v>13</v>
      </c>
      <c r="B207" s="101"/>
      <c r="C207" s="102"/>
      <c r="D207" s="53">
        <f>1710004.76/1.18/1000</f>
        <v>1449.1565762711866</v>
      </c>
      <c r="E207" s="114">
        <f>D207/11377/3*1000</f>
        <v>42.45866151800962</v>
      </c>
      <c r="F207" s="115"/>
      <c r="G207" s="114">
        <f>D207*1000/710/3</f>
        <v>680.35520012731763</v>
      </c>
      <c r="H207" s="115"/>
    </row>
    <row r="208" spans="1:12" ht="15.75">
      <c r="A208" s="100" t="s">
        <v>14</v>
      </c>
      <c r="B208" s="101"/>
      <c r="C208" s="102"/>
      <c r="D208" s="53">
        <f>210075.45/1.18/1000</f>
        <v>178.03004237288138</v>
      </c>
      <c r="E208" s="114">
        <f>D208/11377/3*1000</f>
        <v>5.2160804656435902</v>
      </c>
      <c r="F208" s="115"/>
      <c r="G208" s="114">
        <f>D208*1000/710/3</f>
        <v>83.582179517784681</v>
      </c>
      <c r="H208" s="115"/>
    </row>
    <row r="209" spans="1:8" ht="15.75">
      <c r="A209" s="100" t="s">
        <v>15</v>
      </c>
      <c r="B209" s="101"/>
      <c r="C209" s="102"/>
      <c r="D209" s="37"/>
      <c r="E209" s="114"/>
      <c r="F209" s="115"/>
      <c r="G209" s="114"/>
      <c r="H209" s="115"/>
    </row>
    <row r="210" spans="1:8" ht="15.75">
      <c r="A210" s="110" t="s">
        <v>16</v>
      </c>
      <c r="B210" s="110"/>
      <c r="C210" s="110"/>
      <c r="D210" s="37"/>
      <c r="E210" s="114"/>
      <c r="F210" s="115"/>
      <c r="G210" s="114"/>
      <c r="H210" s="115"/>
    </row>
    <row r="211" spans="1:8" ht="15.75">
      <c r="A211" s="118" t="s">
        <v>21</v>
      </c>
      <c r="B211" s="119"/>
      <c r="C211" s="120"/>
      <c r="D211" s="37">
        <f>D216+D213</f>
        <v>2421.4519816521315</v>
      </c>
      <c r="E211" s="114">
        <f>E216+E213</f>
        <v>70.94582583727788</v>
      </c>
      <c r="F211" s="115"/>
      <c r="G211" s="114">
        <f>G216+G213</f>
        <v>1136.8319162686062</v>
      </c>
      <c r="H211" s="115"/>
    </row>
    <row r="212" spans="1:8" ht="15.75">
      <c r="A212" s="100" t="s">
        <v>6</v>
      </c>
      <c r="B212" s="101"/>
      <c r="C212" s="102"/>
      <c r="D212" s="37"/>
      <c r="E212" s="114"/>
      <c r="F212" s="115"/>
      <c r="G212" s="114"/>
      <c r="H212" s="115"/>
    </row>
    <row r="213" spans="1:8" ht="15.75">
      <c r="A213" s="100" t="s">
        <v>19</v>
      </c>
      <c r="B213" s="101"/>
      <c r="C213" s="102"/>
      <c r="D213" s="61">
        <f>D185/1.18/1.03</f>
        <v>456.87066809280901</v>
      </c>
      <c r="E213" s="114">
        <f>D213/11377/3*1000</f>
        <v>13.385797899059769</v>
      </c>
      <c r="F213" s="115"/>
      <c r="G213" s="114">
        <f>D213*1000/710/3</f>
        <v>214.49327140507467</v>
      </c>
      <c r="H213" s="115"/>
    </row>
    <row r="214" spans="1:8" ht="15.75">
      <c r="A214" s="100" t="s">
        <v>6</v>
      </c>
      <c r="B214" s="101"/>
      <c r="C214" s="102"/>
      <c r="D214" s="37"/>
      <c r="E214" s="114"/>
      <c r="F214" s="115"/>
      <c r="G214" s="114"/>
      <c r="H214" s="115"/>
    </row>
    <row r="215" spans="1:8" ht="15.75">
      <c r="A215" s="100" t="s">
        <v>20</v>
      </c>
      <c r="B215" s="101"/>
      <c r="C215" s="102"/>
      <c r="D215" s="37"/>
      <c r="E215" s="114"/>
      <c r="F215" s="115"/>
      <c r="G215" s="114"/>
      <c r="H215" s="115"/>
    </row>
    <row r="216" spans="1:8" ht="15.75">
      <c r="A216" s="100" t="s">
        <v>22</v>
      </c>
      <c r="B216" s="101"/>
      <c r="C216" s="102"/>
      <c r="D216" s="37">
        <f>D218+D219+D220+D221</f>
        <v>1964.5813135593223</v>
      </c>
      <c r="E216" s="114">
        <f>D216/11377/3*1000</f>
        <v>57.560027938218106</v>
      </c>
      <c r="F216" s="115"/>
      <c r="G216" s="114">
        <f>D216*1000/710/3</f>
        <v>922.33864486353161</v>
      </c>
      <c r="H216" s="115"/>
    </row>
    <row r="217" spans="1:8" ht="15.75">
      <c r="A217" s="100" t="s">
        <v>6</v>
      </c>
      <c r="B217" s="101"/>
      <c r="C217" s="102"/>
      <c r="D217" s="37"/>
      <c r="E217" s="114"/>
      <c r="F217" s="115"/>
      <c r="G217" s="114"/>
      <c r="H217" s="115"/>
    </row>
    <row r="218" spans="1:8" ht="15.75">
      <c r="A218" s="100" t="s">
        <v>11</v>
      </c>
      <c r="B218" s="101"/>
      <c r="C218" s="102"/>
      <c r="D218" s="61">
        <f>D190/1.18</f>
        <v>177.75918644067798</v>
      </c>
      <c r="E218" s="114">
        <f>D218/11377/3*1000</f>
        <v>5.208144690770208</v>
      </c>
      <c r="F218" s="115"/>
      <c r="G218" s="114">
        <f>D218*1000/710/3</f>
        <v>83.455017108299529</v>
      </c>
      <c r="H218" s="115"/>
    </row>
    <row r="219" spans="1:8" ht="15.75">
      <c r="A219" s="100" t="s">
        <v>12</v>
      </c>
      <c r="B219" s="101"/>
      <c r="C219" s="102"/>
      <c r="D219" s="63">
        <f>D191/1.18</f>
        <v>196.36627118644071</v>
      </c>
      <c r="E219" s="114">
        <f>D219/11377/3*1000</f>
        <v>5.7533113939363254</v>
      </c>
      <c r="F219" s="115"/>
      <c r="G219" s="114">
        <f>D219*1000/710/3</f>
        <v>92.190737646216292</v>
      </c>
      <c r="H219" s="115"/>
    </row>
    <row r="220" spans="1:8" ht="15.75">
      <c r="A220" s="100" t="s">
        <v>13</v>
      </c>
      <c r="B220" s="101"/>
      <c r="C220" s="102"/>
      <c r="D220" s="63">
        <f>D192/1.18</f>
        <v>1578.1013220338984</v>
      </c>
      <c r="E220" s="114">
        <f>D220/11377/3*1000</f>
        <v>46.236597873894645</v>
      </c>
      <c r="F220" s="115"/>
      <c r="G220" s="114">
        <f>D220*1000/710/3</f>
        <v>740.89263945253458</v>
      </c>
      <c r="H220" s="115"/>
    </row>
    <row r="221" spans="1:8" ht="15.75">
      <c r="A221" s="100" t="s">
        <v>14</v>
      </c>
      <c r="B221" s="101"/>
      <c r="C221" s="102"/>
      <c r="D221" s="63">
        <f>D193/1.18</f>
        <v>12.354533898305085</v>
      </c>
      <c r="E221" s="114">
        <f>D221/11377/3*1000</f>
        <v>0.36197397961691968</v>
      </c>
      <c r="F221" s="115"/>
      <c r="G221" s="114">
        <f>D221*1000/710/3</f>
        <v>5.8002506564812606</v>
      </c>
      <c r="H221" s="115"/>
    </row>
    <row r="222" spans="1:8" ht="15.75">
      <c r="A222" s="100" t="s">
        <v>15</v>
      </c>
      <c r="B222" s="101"/>
      <c r="C222" s="102"/>
      <c r="D222" s="37"/>
      <c r="E222" s="114"/>
      <c r="F222" s="115"/>
      <c r="G222" s="114"/>
      <c r="H222" s="115"/>
    </row>
    <row r="223" spans="1:8" ht="15.75">
      <c r="A223" s="100" t="s">
        <v>16</v>
      </c>
      <c r="B223" s="101"/>
      <c r="C223" s="102"/>
      <c r="D223" s="37"/>
      <c r="E223" s="114"/>
      <c r="F223" s="115"/>
      <c r="G223" s="114"/>
      <c r="H223" s="115"/>
    </row>
    <row r="224" spans="1:8" ht="20.25" customHeight="1">
      <c r="A224" s="100" t="s">
        <v>23</v>
      </c>
      <c r="B224" s="101"/>
      <c r="C224" s="102"/>
      <c r="D224" s="37">
        <f>D226+D230</f>
        <v>2247.2260999999999</v>
      </c>
      <c r="E224" s="114">
        <f>D224/11377/3*1000</f>
        <v>65.841203011924648</v>
      </c>
      <c r="F224" s="115"/>
      <c r="G224" s="114">
        <f>D224*1000/710/3</f>
        <v>1055.0357276995303</v>
      </c>
      <c r="H224" s="115"/>
    </row>
    <row r="225" spans="1:8" ht="15.75">
      <c r="A225" s="100" t="s">
        <v>6</v>
      </c>
      <c r="B225" s="101"/>
      <c r="C225" s="102"/>
      <c r="D225" s="37"/>
      <c r="E225" s="114"/>
      <c r="F225" s="115"/>
      <c r="G225" s="114"/>
      <c r="H225" s="115"/>
    </row>
    <row r="226" spans="1:8" ht="15.75">
      <c r="A226" s="100" t="s">
        <v>19</v>
      </c>
      <c r="B226" s="101"/>
      <c r="C226" s="102"/>
      <c r="D226" s="53">
        <f>479393.38/1000</f>
        <v>479.39337999999998</v>
      </c>
      <c r="E226" s="114">
        <f>D226/11377/3*1000</f>
        <v>14.045688084146375</v>
      </c>
      <c r="F226" s="115"/>
      <c r="G226" s="114">
        <f>D226*1000/710/3</f>
        <v>225.06731455399063</v>
      </c>
      <c r="H226" s="115"/>
    </row>
    <row r="227" spans="1:8" ht="15.75">
      <c r="A227" s="100" t="s">
        <v>6</v>
      </c>
      <c r="B227" s="101"/>
      <c r="C227" s="102"/>
      <c r="D227" s="37"/>
      <c r="E227" s="114"/>
      <c r="F227" s="115"/>
      <c r="G227" s="114"/>
      <c r="H227" s="115"/>
    </row>
    <row r="228" spans="1:8" ht="15.75">
      <c r="A228" s="100" t="s">
        <v>20</v>
      </c>
      <c r="B228" s="101"/>
      <c r="C228" s="102"/>
      <c r="D228" s="37"/>
      <c r="E228" s="114"/>
      <c r="F228" s="115"/>
      <c r="G228" s="114"/>
      <c r="H228" s="115"/>
    </row>
    <row r="229" spans="1:8" ht="15.75">
      <c r="A229" s="100" t="s">
        <v>6</v>
      </c>
      <c r="B229" s="101"/>
      <c r="C229" s="102"/>
      <c r="D229" s="37"/>
      <c r="E229" s="114"/>
      <c r="F229" s="115"/>
      <c r="G229" s="114"/>
      <c r="H229" s="115"/>
    </row>
    <row r="230" spans="1:8" ht="15.75">
      <c r="A230" s="100" t="s">
        <v>24</v>
      </c>
      <c r="B230" s="101"/>
      <c r="C230" s="102"/>
      <c r="D230" s="37">
        <f>D232+D233+D234+D235</f>
        <v>1767.8327199999999</v>
      </c>
      <c r="E230" s="114">
        <f>D230/11377/3*1000</f>
        <v>51.795514927778264</v>
      </c>
      <c r="F230" s="115"/>
      <c r="G230" s="114">
        <f>D230*1000/710/3</f>
        <v>829.96841314553978</v>
      </c>
      <c r="H230" s="115"/>
    </row>
    <row r="231" spans="1:8" ht="15.75">
      <c r="A231" s="100" t="s">
        <v>6</v>
      </c>
      <c r="B231" s="101"/>
      <c r="C231" s="102"/>
      <c r="D231" s="37"/>
      <c r="E231" s="114"/>
      <c r="F231" s="115"/>
      <c r="G231" s="114"/>
      <c r="H231" s="115"/>
    </row>
    <row r="232" spans="1:8" ht="15.75">
      <c r="A232" s="100" t="s">
        <v>11</v>
      </c>
      <c r="B232" s="101"/>
      <c r="C232" s="102"/>
      <c r="D232" s="53">
        <f>121383.07/1000</f>
        <v>121.38307</v>
      </c>
      <c r="E232" s="114">
        <f>D232/11377/3*1000</f>
        <v>3.5563877413495066</v>
      </c>
      <c r="F232" s="115"/>
      <c r="G232" s="114">
        <f>D232*1000/710/3</f>
        <v>56.987356807511738</v>
      </c>
      <c r="H232" s="115"/>
    </row>
    <row r="233" spans="1:8" ht="15.75">
      <c r="A233" s="100" t="s">
        <v>12</v>
      </c>
      <c r="B233" s="101"/>
      <c r="C233" s="102"/>
      <c r="D233" s="53">
        <f>145223.08/1000</f>
        <v>145.22307999999998</v>
      </c>
      <c r="E233" s="114">
        <f>D233/11377/3*1000</f>
        <v>4.2548732823532847</v>
      </c>
      <c r="F233" s="115"/>
      <c r="G233" s="114">
        <f>D233*1000/710/3</f>
        <v>68.179849765258211</v>
      </c>
      <c r="H233" s="115"/>
    </row>
    <row r="234" spans="1:8" ht="15.75">
      <c r="A234" s="100" t="s">
        <v>13</v>
      </c>
      <c r="B234" s="101"/>
      <c r="C234" s="102"/>
      <c r="D234" s="53">
        <f>1567322.48/1000</f>
        <v>1567.32248</v>
      </c>
      <c r="E234" s="114">
        <f>D234/11377/3*1000</f>
        <v>45.920789897746921</v>
      </c>
      <c r="F234" s="115"/>
      <c r="G234" s="114">
        <f>D234*1000/710/3</f>
        <v>735.83215023474179</v>
      </c>
      <c r="H234" s="115"/>
    </row>
    <row r="235" spans="1:8" ht="15.75">
      <c r="A235" s="100" t="s">
        <v>14</v>
      </c>
      <c r="B235" s="101"/>
      <c r="C235" s="102"/>
      <c r="D235" s="53">
        <f>-66095.91/1000</f>
        <v>-66.095910000000003</v>
      </c>
      <c r="E235" s="114">
        <f>D235/11377/3*1000</f>
        <v>-1.9365359936714426</v>
      </c>
      <c r="F235" s="115"/>
      <c r="G235" s="114">
        <f>D235*1000/710/3</f>
        <v>-31.030943661971833</v>
      </c>
      <c r="H235" s="115"/>
    </row>
    <row r="236" spans="1:8" ht="15.75">
      <c r="A236" s="100" t="s">
        <v>15</v>
      </c>
      <c r="B236" s="101"/>
      <c r="C236" s="102"/>
      <c r="D236" s="31"/>
      <c r="E236" s="114"/>
      <c r="F236" s="115"/>
      <c r="G236" s="114"/>
      <c r="H236" s="115"/>
    </row>
    <row r="237" spans="1:8" ht="15.75">
      <c r="A237" s="100" t="s">
        <v>16</v>
      </c>
      <c r="B237" s="101"/>
      <c r="C237" s="102"/>
      <c r="D237" s="31"/>
      <c r="E237" s="114"/>
      <c r="F237" s="115"/>
      <c r="G237" s="114"/>
      <c r="H237" s="115"/>
    </row>
    <row r="238" spans="1:8" ht="15.75">
      <c r="A238" s="100" t="s">
        <v>25</v>
      </c>
      <c r="B238" s="101"/>
      <c r="C238" s="102"/>
      <c r="D238" s="31"/>
      <c r="E238" s="114"/>
      <c r="F238" s="115"/>
      <c r="G238" s="114"/>
      <c r="H238" s="115"/>
    </row>
    <row r="239" spans="1:8" ht="15.75">
      <c r="A239" s="100" t="s">
        <v>6</v>
      </c>
      <c r="B239" s="101"/>
      <c r="C239" s="102"/>
      <c r="D239" s="31"/>
      <c r="E239" s="114"/>
      <c r="F239" s="115"/>
      <c r="G239" s="114"/>
      <c r="H239" s="115"/>
    </row>
    <row r="240" spans="1:8" ht="15.75">
      <c r="A240" s="100" t="s">
        <v>26</v>
      </c>
      <c r="B240" s="101"/>
      <c r="C240" s="102"/>
      <c r="D240" s="31"/>
      <c r="E240" s="114"/>
      <c r="F240" s="115"/>
      <c r="G240" s="114"/>
      <c r="H240" s="115"/>
    </row>
    <row r="241" spans="1:8" ht="15.75">
      <c r="A241" s="100" t="s">
        <v>27</v>
      </c>
      <c r="B241" s="101"/>
      <c r="C241" s="102"/>
      <c r="D241" s="31"/>
      <c r="E241" s="114"/>
      <c r="F241" s="115"/>
      <c r="G241" s="114"/>
      <c r="H241" s="115"/>
    </row>
    <row r="242" spans="1:8" ht="45.75" customHeight="1">
      <c r="A242" s="100" t="s">
        <v>299</v>
      </c>
      <c r="B242" s="101"/>
      <c r="C242" s="102"/>
      <c r="D242" s="37">
        <f>D244+D245+D246+D247</f>
        <v>55.196210000000001</v>
      </c>
      <c r="E242" s="114">
        <f>D242/11377/12*1000</f>
        <v>0.40429675368433388</v>
      </c>
      <c r="F242" s="115"/>
      <c r="G242" s="114">
        <f>D242*1000/710/3</f>
        <v>25.913713615023472</v>
      </c>
      <c r="H242" s="115"/>
    </row>
    <row r="243" spans="1:8" ht="15.75">
      <c r="A243" s="100" t="s">
        <v>6</v>
      </c>
      <c r="B243" s="101"/>
      <c r="C243" s="102"/>
      <c r="D243" s="37"/>
      <c r="E243" s="114"/>
      <c r="F243" s="115"/>
      <c r="G243" s="114"/>
      <c r="H243" s="115"/>
    </row>
    <row r="244" spans="1:8" ht="15.75">
      <c r="A244" s="100" t="s">
        <v>11</v>
      </c>
      <c r="B244" s="101"/>
      <c r="C244" s="102"/>
      <c r="D244" s="53">
        <f>55196.21/1000</f>
        <v>55.196210000000001</v>
      </c>
      <c r="E244" s="114">
        <f>D244/11377/12*1000</f>
        <v>0.40429675368433388</v>
      </c>
      <c r="F244" s="115"/>
      <c r="G244" s="114">
        <f>D244*1000/710/3</f>
        <v>25.913713615023472</v>
      </c>
      <c r="H244" s="115"/>
    </row>
    <row r="245" spans="1:8" ht="15.75">
      <c r="A245" s="100" t="s">
        <v>12</v>
      </c>
      <c r="B245" s="101"/>
      <c r="C245" s="102"/>
      <c r="D245" s="53">
        <v>0</v>
      </c>
      <c r="E245" s="114">
        <f>D245/17145.6/12*1000</f>
        <v>0</v>
      </c>
      <c r="F245" s="115"/>
      <c r="G245" s="114">
        <f>D245*1000/15227/3</f>
        <v>0</v>
      </c>
      <c r="H245" s="115"/>
    </row>
    <row r="246" spans="1:8" ht="15.75">
      <c r="A246" s="100" t="s">
        <v>13</v>
      </c>
      <c r="B246" s="101"/>
      <c r="C246" s="102"/>
      <c r="D246" s="53">
        <v>0</v>
      </c>
      <c r="E246" s="114">
        <f>D246/17145.6/12*1000</f>
        <v>0</v>
      </c>
      <c r="F246" s="115"/>
      <c r="G246" s="114">
        <f>D246*1000/15227/3</f>
        <v>0</v>
      </c>
      <c r="H246" s="115"/>
    </row>
    <row r="247" spans="1:8" ht="15.75">
      <c r="A247" s="100" t="s">
        <v>14</v>
      </c>
      <c r="B247" s="101"/>
      <c r="C247" s="102"/>
      <c r="D247" s="53">
        <v>0</v>
      </c>
      <c r="E247" s="114">
        <f>D247/17145.6/12*1000</f>
        <v>0</v>
      </c>
      <c r="F247" s="115"/>
      <c r="G247" s="114">
        <f>D247*1000/15227/3</f>
        <v>0</v>
      </c>
      <c r="H247" s="115"/>
    </row>
    <row r="248" spans="1:8" ht="15.75">
      <c r="A248" s="100" t="s">
        <v>15</v>
      </c>
      <c r="B248" s="101"/>
      <c r="C248" s="102"/>
      <c r="D248" s="31"/>
      <c r="E248" s="114"/>
      <c r="F248" s="115"/>
      <c r="G248" s="114"/>
      <c r="H248" s="115"/>
    </row>
    <row r="249" spans="1:8" ht="15.75">
      <c r="A249" s="100" t="s">
        <v>16</v>
      </c>
      <c r="B249" s="101"/>
      <c r="C249" s="102"/>
      <c r="D249" s="31"/>
      <c r="E249" s="114"/>
      <c r="F249" s="115"/>
      <c r="G249" s="114"/>
      <c r="H249" s="115"/>
    </row>
    <row r="250" spans="1:8" ht="51.75" customHeight="1">
      <c r="A250" s="100" t="s">
        <v>300</v>
      </c>
      <c r="B250" s="101"/>
      <c r="C250" s="102"/>
      <c r="D250" s="37">
        <f>D252+D253+D254+D255</f>
        <v>2263.0097400000004</v>
      </c>
      <c r="E250" s="114">
        <f>D250/11377/12*1000</f>
        <v>16.575911488090007</v>
      </c>
      <c r="F250" s="115"/>
      <c r="G250" s="114">
        <f>D250*1000/710/3</f>
        <v>1062.4458873239439</v>
      </c>
      <c r="H250" s="115"/>
    </row>
    <row r="251" spans="1:8" ht="15.75">
      <c r="A251" s="100" t="s">
        <v>6</v>
      </c>
      <c r="B251" s="101"/>
      <c r="C251" s="102"/>
      <c r="D251" s="37"/>
      <c r="E251" s="114"/>
      <c r="F251" s="115"/>
      <c r="G251" s="114"/>
      <c r="H251" s="115"/>
    </row>
    <row r="252" spans="1:8" ht="15.75">
      <c r="A252" s="100" t="s">
        <v>11</v>
      </c>
      <c r="B252" s="101"/>
      <c r="C252" s="102"/>
      <c r="D252" s="53">
        <f>D190-D244</f>
        <v>154.55963</v>
      </c>
      <c r="E252" s="114">
        <f>D252/11377/12*1000</f>
        <v>1.1321059300928775</v>
      </c>
      <c r="F252" s="115"/>
      <c r="G252" s="114">
        <f>D252*1000/710/3</f>
        <v>72.563206572769957</v>
      </c>
      <c r="H252" s="115"/>
    </row>
    <row r="253" spans="1:8" ht="15.75">
      <c r="A253" s="100" t="s">
        <v>12</v>
      </c>
      <c r="B253" s="101"/>
      <c r="C253" s="102"/>
      <c r="D253" s="62">
        <f>D191-D245</f>
        <v>231.71220000000002</v>
      </c>
      <c r="E253" s="114">
        <f>D253/11377/12*1000</f>
        <v>1.6972268612112156</v>
      </c>
      <c r="F253" s="115"/>
      <c r="G253" s="114">
        <f>D253*1000/710/3</f>
        <v>108.78507042253521</v>
      </c>
      <c r="H253" s="115"/>
    </row>
    <row r="254" spans="1:8" ht="15.75">
      <c r="A254" s="100" t="s">
        <v>13</v>
      </c>
      <c r="B254" s="101"/>
      <c r="C254" s="102"/>
      <c r="D254" s="62">
        <f>D192-D246</f>
        <v>1862.1595600000001</v>
      </c>
      <c r="E254" s="114">
        <f>D254/11377/12*1000</f>
        <v>13.639796372798921</v>
      </c>
      <c r="F254" s="115"/>
      <c r="G254" s="114">
        <f>D254*1000/710/3</f>
        <v>874.25331455399066</v>
      </c>
      <c r="H254" s="115"/>
    </row>
    <row r="255" spans="1:8" ht="15.75">
      <c r="A255" s="100" t="s">
        <v>14</v>
      </c>
      <c r="B255" s="101"/>
      <c r="C255" s="102"/>
      <c r="D255" s="62">
        <f>D193-D247</f>
        <v>14.57835</v>
      </c>
      <c r="E255" s="114">
        <f>D255/11377/12*1000</f>
        <v>0.10678232398699129</v>
      </c>
      <c r="F255" s="115"/>
      <c r="G255" s="114">
        <f>D255*1000/710/3</f>
        <v>6.844295774647887</v>
      </c>
      <c r="H255" s="115"/>
    </row>
    <row r="256" spans="1:8" ht="15.75">
      <c r="A256" s="100" t="s">
        <v>15</v>
      </c>
      <c r="B256" s="101"/>
      <c r="C256" s="102"/>
      <c r="D256" s="37"/>
      <c r="E256" s="114"/>
      <c r="F256" s="115"/>
      <c r="G256" s="116"/>
      <c r="H256" s="116"/>
    </row>
    <row r="257" spans="1:8" ht="15.75">
      <c r="A257" s="100" t="s">
        <v>16</v>
      </c>
      <c r="B257" s="101"/>
      <c r="C257" s="102"/>
      <c r="D257" s="31"/>
      <c r="E257" s="114"/>
      <c r="F257" s="115"/>
      <c r="G257" s="114"/>
      <c r="H257" s="115"/>
    </row>
    <row r="259" spans="1:8" ht="18.75">
      <c r="A259" s="112" t="s">
        <v>267</v>
      </c>
      <c r="B259" s="112"/>
      <c r="C259" s="112"/>
      <c r="D259" s="112"/>
      <c r="E259" s="112"/>
      <c r="F259" s="112"/>
      <c r="G259" s="112"/>
      <c r="H259" s="112"/>
    </row>
    <row r="260" spans="1:8" ht="18.75">
      <c r="A260" s="36"/>
    </row>
    <row r="261" spans="1:8" ht="31.5">
      <c r="A261" s="27" t="s">
        <v>33</v>
      </c>
      <c r="B261" s="113" t="s">
        <v>34</v>
      </c>
      <c r="C261" s="113"/>
      <c r="D261" s="31" t="s">
        <v>35</v>
      </c>
      <c r="E261" s="113" t="s">
        <v>36</v>
      </c>
      <c r="F261" s="113"/>
      <c r="G261" s="113"/>
      <c r="H261" s="113"/>
    </row>
    <row r="262" spans="1:8" ht="15.75">
      <c r="A262" s="31" t="s">
        <v>37</v>
      </c>
      <c r="B262" s="100" t="s">
        <v>268</v>
      </c>
      <c r="C262" s="102"/>
      <c r="D262" s="31" t="s">
        <v>292</v>
      </c>
      <c r="E262" s="111">
        <v>388.5</v>
      </c>
      <c r="F262" s="111"/>
      <c r="G262" s="111"/>
      <c r="H262" s="111"/>
    </row>
    <row r="263" spans="1:8" ht="15.75">
      <c r="A263" s="31"/>
      <c r="B263" s="117" t="s">
        <v>6</v>
      </c>
      <c r="C263" s="117"/>
      <c r="D263" s="19"/>
      <c r="E263" s="111"/>
      <c r="F263" s="111"/>
      <c r="G263" s="111"/>
      <c r="H263" s="111"/>
    </row>
    <row r="264" spans="1:8" ht="15.75">
      <c r="A264" s="31" t="s">
        <v>293</v>
      </c>
      <c r="B264" s="110" t="s">
        <v>269</v>
      </c>
      <c r="C264" s="110"/>
      <c r="D264" s="31" t="s">
        <v>292</v>
      </c>
      <c r="E264" s="111">
        <v>388.5</v>
      </c>
      <c r="F264" s="111"/>
      <c r="G264" s="111"/>
      <c r="H264" s="111"/>
    </row>
    <row r="265" spans="1:8" ht="15.75">
      <c r="A265" s="31" t="s">
        <v>294</v>
      </c>
      <c r="B265" s="110" t="s">
        <v>270</v>
      </c>
      <c r="C265" s="110"/>
      <c r="D265" s="31" t="s">
        <v>292</v>
      </c>
      <c r="E265" s="111"/>
      <c r="F265" s="111"/>
      <c r="G265" s="111"/>
      <c r="H265" s="111"/>
    </row>
    <row r="266" spans="1:8" ht="15.75">
      <c r="A266" s="31" t="s">
        <v>295</v>
      </c>
      <c r="B266" s="110" t="s">
        <v>271</v>
      </c>
      <c r="C266" s="110"/>
      <c r="D266" s="31" t="s">
        <v>292</v>
      </c>
      <c r="E266" s="111"/>
      <c r="F266" s="111"/>
      <c r="G266" s="111"/>
      <c r="H266" s="111"/>
    </row>
    <row r="267" spans="1:8" ht="15.75">
      <c r="A267" s="31" t="s">
        <v>296</v>
      </c>
      <c r="B267" s="110" t="s">
        <v>272</v>
      </c>
      <c r="C267" s="110"/>
      <c r="D267" s="31" t="s">
        <v>292</v>
      </c>
      <c r="E267" s="111"/>
      <c r="F267" s="111"/>
      <c r="G267" s="111"/>
      <c r="H267" s="111"/>
    </row>
    <row r="268" spans="1:8" ht="15.75">
      <c r="A268" s="31" t="s">
        <v>41</v>
      </c>
      <c r="B268" s="100" t="s">
        <v>273</v>
      </c>
      <c r="C268" s="102"/>
      <c r="D268" s="19"/>
      <c r="E268" s="111"/>
      <c r="F268" s="111"/>
      <c r="G268" s="111"/>
      <c r="H268" s="111"/>
    </row>
    <row r="269" spans="1:8" ht="18.75">
      <c r="A269" s="1"/>
    </row>
    <row r="270" spans="1:8" ht="18.75">
      <c r="A270" s="112" t="s">
        <v>274</v>
      </c>
      <c r="B270" s="112"/>
      <c r="C270" s="112"/>
      <c r="D270" s="112"/>
    </row>
    <row r="271" spans="1:8" ht="18.75">
      <c r="A271" s="36"/>
    </row>
    <row r="272" spans="1:8" ht="15.75">
      <c r="A272" s="113" t="s">
        <v>34</v>
      </c>
      <c r="B272" s="113"/>
      <c r="C272" s="113"/>
      <c r="D272" s="31" t="s">
        <v>35</v>
      </c>
      <c r="E272" s="113" t="s">
        <v>36</v>
      </c>
      <c r="F272" s="113"/>
      <c r="G272" s="113"/>
      <c r="H272" s="113"/>
    </row>
    <row r="273" spans="1:8" ht="15.75">
      <c r="A273" s="110" t="s">
        <v>275</v>
      </c>
      <c r="B273" s="110"/>
      <c r="C273" s="110"/>
      <c r="D273" s="31" t="s">
        <v>66</v>
      </c>
      <c r="E273" s="96" t="s">
        <v>297</v>
      </c>
      <c r="F273" s="97"/>
      <c r="G273" s="97"/>
      <c r="H273" s="98"/>
    </row>
    <row r="274" spans="1:8" ht="15.75">
      <c r="A274" s="110" t="s">
        <v>276</v>
      </c>
      <c r="B274" s="110"/>
      <c r="C274" s="110"/>
      <c r="D274" s="31" t="s">
        <v>66</v>
      </c>
      <c r="E274" s="96" t="s">
        <v>297</v>
      </c>
      <c r="F274" s="97"/>
      <c r="G274" s="97"/>
      <c r="H274" s="98"/>
    </row>
    <row r="275" spans="1:8" ht="15.75">
      <c r="A275" s="110" t="s">
        <v>277</v>
      </c>
      <c r="B275" s="110"/>
      <c r="C275" s="110"/>
      <c r="D275" s="31" t="s">
        <v>66</v>
      </c>
      <c r="E275" s="96" t="s">
        <v>297</v>
      </c>
      <c r="F275" s="97"/>
      <c r="G275" s="97"/>
      <c r="H275" s="98"/>
    </row>
    <row r="276" spans="1:8" ht="15.75">
      <c r="A276" s="110" t="s">
        <v>278</v>
      </c>
      <c r="B276" s="110"/>
      <c r="C276" s="110"/>
      <c r="D276" s="31" t="s">
        <v>66</v>
      </c>
      <c r="E276" s="96" t="s">
        <v>297</v>
      </c>
      <c r="F276" s="97"/>
      <c r="G276" s="97"/>
      <c r="H276" s="98"/>
    </row>
    <row r="277" spans="1:8" ht="15.75">
      <c r="A277" s="110" t="s">
        <v>279</v>
      </c>
      <c r="B277" s="110"/>
      <c r="C277" s="110"/>
      <c r="D277" s="31" t="s">
        <v>66</v>
      </c>
      <c r="E277" s="96" t="s">
        <v>297</v>
      </c>
      <c r="F277" s="97"/>
      <c r="G277" s="97"/>
      <c r="H277" s="98"/>
    </row>
    <row r="278" spans="1:8" ht="15.75">
      <c r="A278" s="100" t="s">
        <v>280</v>
      </c>
      <c r="B278" s="101"/>
      <c r="C278" s="102"/>
      <c r="D278" s="31" t="s">
        <v>66</v>
      </c>
      <c r="E278" s="96" t="s">
        <v>297</v>
      </c>
      <c r="F278" s="97"/>
      <c r="G278" s="97"/>
      <c r="H278" s="98"/>
    </row>
    <row r="279" spans="1:8" ht="15.75">
      <c r="A279" s="100" t="s">
        <v>281</v>
      </c>
      <c r="B279" s="101"/>
      <c r="C279" s="102"/>
      <c r="D279" s="31" t="s">
        <v>66</v>
      </c>
      <c r="E279" s="96" t="s">
        <v>297</v>
      </c>
      <c r="F279" s="97"/>
      <c r="G279" s="97"/>
      <c r="H279" s="98"/>
    </row>
    <row r="280" spans="1:8" ht="15.75">
      <c r="A280" s="100" t="s">
        <v>282</v>
      </c>
      <c r="B280" s="101"/>
      <c r="C280" s="102"/>
      <c r="D280" s="31" t="s">
        <v>66</v>
      </c>
      <c r="E280" s="96" t="s">
        <v>297</v>
      </c>
      <c r="F280" s="97"/>
      <c r="G280" s="97"/>
      <c r="H280" s="98"/>
    </row>
    <row r="281" spans="1:8" ht="15.75">
      <c r="A281" s="100" t="s">
        <v>283</v>
      </c>
      <c r="B281" s="101"/>
      <c r="C281" s="102"/>
      <c r="D281" s="31" t="s">
        <v>66</v>
      </c>
      <c r="E281" s="96" t="s">
        <v>297</v>
      </c>
      <c r="F281" s="97"/>
      <c r="G281" s="97"/>
      <c r="H281" s="98"/>
    </row>
    <row r="282" spans="1:8" ht="15.75">
      <c r="A282" s="100" t="s">
        <v>284</v>
      </c>
      <c r="B282" s="101"/>
      <c r="C282" s="102"/>
      <c r="D282" s="20" t="s">
        <v>298</v>
      </c>
      <c r="E282" s="96" t="s">
        <v>297</v>
      </c>
      <c r="F282" s="97"/>
      <c r="G282" s="97"/>
      <c r="H282" s="98"/>
    </row>
    <row r="283" spans="1:8" ht="15.75">
      <c r="A283" s="100" t="s">
        <v>285</v>
      </c>
      <c r="B283" s="101"/>
      <c r="C283" s="102"/>
      <c r="D283" s="31" t="s">
        <v>66</v>
      </c>
      <c r="E283" s="96" t="s">
        <v>297</v>
      </c>
      <c r="F283" s="97"/>
      <c r="G283" s="97"/>
      <c r="H283" s="98"/>
    </row>
    <row r="284" spans="1:8" ht="15.75">
      <c r="A284" s="100" t="s">
        <v>286</v>
      </c>
      <c r="B284" s="101"/>
      <c r="C284" s="102"/>
      <c r="D284" s="20"/>
      <c r="E284" s="96" t="s">
        <v>297</v>
      </c>
      <c r="F284" s="97"/>
      <c r="G284" s="97"/>
      <c r="H284" s="98"/>
    </row>
    <row r="285" spans="1:8" ht="47.25">
      <c r="A285" s="100" t="s">
        <v>287</v>
      </c>
      <c r="B285" s="101"/>
      <c r="C285" s="102"/>
      <c r="D285" s="3" t="s">
        <v>288</v>
      </c>
      <c r="E285" s="96" t="s">
        <v>312</v>
      </c>
      <c r="F285" s="97"/>
      <c r="G285" s="97"/>
      <c r="H285" s="98"/>
    </row>
    <row r="286" spans="1:8">
      <c r="A286" s="103" t="s">
        <v>289</v>
      </c>
      <c r="B286" s="104"/>
      <c r="C286" s="105"/>
      <c r="D286" s="109" t="s">
        <v>288</v>
      </c>
      <c r="E286" s="96" t="s">
        <v>312</v>
      </c>
      <c r="F286" s="97"/>
      <c r="G286" s="97"/>
      <c r="H286" s="98"/>
    </row>
    <row r="287" spans="1:8">
      <c r="A287" s="106"/>
      <c r="B287" s="107"/>
      <c r="C287" s="108"/>
      <c r="D287" s="109"/>
      <c r="E287" s="96" t="s">
        <v>312</v>
      </c>
      <c r="F287" s="97"/>
      <c r="G287" s="97"/>
      <c r="H287" s="98"/>
    </row>
    <row r="288" spans="1:8" ht="47.25">
      <c r="A288" s="93" t="s">
        <v>290</v>
      </c>
      <c r="B288" s="94"/>
      <c r="C288" s="95"/>
      <c r="D288" s="35" t="s">
        <v>288</v>
      </c>
      <c r="E288" s="96" t="s">
        <v>312</v>
      </c>
      <c r="F288" s="97"/>
      <c r="G288" s="97"/>
      <c r="H288" s="98"/>
    </row>
    <row r="289" spans="1:8" ht="15.75">
      <c r="A289" s="64"/>
      <c r="B289" s="64"/>
      <c r="C289" s="64"/>
      <c r="D289" s="65"/>
      <c r="E289" s="22"/>
      <c r="F289" s="22"/>
      <c r="G289" s="22"/>
      <c r="H289" s="22"/>
    </row>
    <row r="290" spans="1:8" ht="18.75">
      <c r="A290" s="36"/>
    </row>
    <row r="291" spans="1:8" ht="18.75">
      <c r="A291" s="36" t="s">
        <v>291</v>
      </c>
      <c r="B291" s="99" t="s">
        <v>319</v>
      </c>
      <c r="C291" s="99"/>
      <c r="D291" s="99"/>
      <c r="E291" s="99"/>
    </row>
    <row r="296" spans="1:8">
      <c r="B296" s="25"/>
    </row>
    <row r="297" spans="1:8">
      <c r="B297" s="25"/>
    </row>
    <row r="298" spans="1:8">
      <c r="B298" s="25"/>
    </row>
  </sheetData>
  <mergeCells count="523">
    <mergeCell ref="A10:H10"/>
    <mergeCell ref="A12:H12"/>
    <mergeCell ref="B20:C20"/>
    <mergeCell ref="E20:H20"/>
    <mergeCell ref="B14:C14"/>
    <mergeCell ref="E14:H14"/>
    <mergeCell ref="B15:C15"/>
    <mergeCell ref="E15:H15"/>
    <mergeCell ref="A1:H1"/>
    <mergeCell ref="A2:H2"/>
    <mergeCell ref="A3:H3"/>
    <mergeCell ref="A4:H4"/>
    <mergeCell ref="A5:H5"/>
    <mergeCell ref="A8:H8"/>
    <mergeCell ref="B21:C21"/>
    <mergeCell ref="E21:H21"/>
    <mergeCell ref="B16:C16"/>
    <mergeCell ref="E16:H16"/>
    <mergeCell ref="B17:C17"/>
    <mergeCell ref="E17:H17"/>
    <mergeCell ref="B18:C18"/>
    <mergeCell ref="E18:H18"/>
    <mergeCell ref="B19:C19"/>
    <mergeCell ref="E19:H19"/>
    <mergeCell ref="B38:C38"/>
    <mergeCell ref="E38:H38"/>
    <mergeCell ref="B22:C22"/>
    <mergeCell ref="E22:H22"/>
    <mergeCell ref="B23:C23"/>
    <mergeCell ref="E23:H23"/>
    <mergeCell ref="A25:H26"/>
    <mergeCell ref="A28:H28"/>
    <mergeCell ref="B30:C30"/>
    <mergeCell ref="E30:H30"/>
    <mergeCell ref="B31:C31"/>
    <mergeCell ref="E31:H31"/>
    <mergeCell ref="B32:C32"/>
    <mergeCell ref="E32:H32"/>
    <mergeCell ref="B33:C33"/>
    <mergeCell ref="E33:H33"/>
    <mergeCell ref="B34:C34"/>
    <mergeCell ref="E34:H34"/>
    <mergeCell ref="B35:C35"/>
    <mergeCell ref="E35:H35"/>
    <mergeCell ref="B36:C36"/>
    <mergeCell ref="E36:H36"/>
    <mergeCell ref="B37:C37"/>
    <mergeCell ref="E37:H37"/>
    <mergeCell ref="B53:C53"/>
    <mergeCell ref="E53:H53"/>
    <mergeCell ref="B39:C39"/>
    <mergeCell ref="E39:H39"/>
    <mergeCell ref="B40:C40"/>
    <mergeCell ref="E40:H40"/>
    <mergeCell ref="A41:H41"/>
    <mergeCell ref="A43:H43"/>
    <mergeCell ref="B45:C45"/>
    <mergeCell ref="E45:H45"/>
    <mergeCell ref="B46:C46"/>
    <mergeCell ref="E46:H46"/>
    <mergeCell ref="B47:C47"/>
    <mergeCell ref="E47:H47"/>
    <mergeCell ref="B48:C48"/>
    <mergeCell ref="E48:H48"/>
    <mergeCell ref="B49:C49"/>
    <mergeCell ref="E49:H49"/>
    <mergeCell ref="B50:C50"/>
    <mergeCell ref="E50:H50"/>
    <mergeCell ref="B51:C51"/>
    <mergeCell ref="E51:H51"/>
    <mergeCell ref="B52:C52"/>
    <mergeCell ref="E52:H52"/>
    <mergeCell ref="B54:C54"/>
    <mergeCell ref="E54:H54"/>
    <mergeCell ref="B55:C55"/>
    <mergeCell ref="E55:H55"/>
    <mergeCell ref="B56:C56"/>
    <mergeCell ref="E56:H56"/>
    <mergeCell ref="A57:A60"/>
    <mergeCell ref="B57:C60"/>
    <mergeCell ref="D57:D60"/>
    <mergeCell ref="E57:H57"/>
    <mergeCell ref="E58:H58"/>
    <mergeCell ref="E59:H59"/>
    <mergeCell ref="E60:H60"/>
    <mergeCell ref="E80:E81"/>
    <mergeCell ref="F80:F81"/>
    <mergeCell ref="G80:G81"/>
    <mergeCell ref="H80:H81"/>
    <mergeCell ref="A81:B81"/>
    <mergeCell ref="A62:H62"/>
    <mergeCell ref="A63:B63"/>
    <mergeCell ref="A64:H64"/>
    <mergeCell ref="A65:H65"/>
    <mergeCell ref="A66:B66"/>
    <mergeCell ref="A67:B67"/>
    <mergeCell ref="A68:B68"/>
    <mergeCell ref="A69:B69"/>
    <mergeCell ref="A70:B70"/>
    <mergeCell ref="A71:H71"/>
    <mergeCell ref="A72:B72"/>
    <mergeCell ref="A73:B73"/>
    <mergeCell ref="A87:B87"/>
    <mergeCell ref="A88:B88"/>
    <mergeCell ref="A89:D89"/>
    <mergeCell ref="A90:D90"/>
    <mergeCell ref="A74:B74"/>
    <mergeCell ref="A75:B75"/>
    <mergeCell ref="A76:B76"/>
    <mergeCell ref="A77:B77"/>
    <mergeCell ref="A78:B78"/>
    <mergeCell ref="A79:B79"/>
    <mergeCell ref="A80:B80"/>
    <mergeCell ref="A82:H82"/>
    <mergeCell ref="A83:B83"/>
    <mergeCell ref="E83:E84"/>
    <mergeCell ref="F83:F84"/>
    <mergeCell ref="G83:G84"/>
    <mergeCell ref="H83:H84"/>
    <mergeCell ref="A84:B84"/>
    <mergeCell ref="A85:B85"/>
    <mergeCell ref="A86:B86"/>
    <mergeCell ref="A104:B104"/>
    <mergeCell ref="E104:E105"/>
    <mergeCell ref="F104:F105"/>
    <mergeCell ref="G104:G105"/>
    <mergeCell ref="H104:H105"/>
    <mergeCell ref="A105:B105"/>
    <mergeCell ref="A91:B91"/>
    <mergeCell ref="A92:B92"/>
    <mergeCell ref="D92:D93"/>
    <mergeCell ref="A93:B93"/>
    <mergeCell ref="A94:B94"/>
    <mergeCell ref="A103:D103"/>
    <mergeCell ref="A95:B95"/>
    <mergeCell ref="A96:B96"/>
    <mergeCell ref="A97:B97"/>
    <mergeCell ref="A98:B98"/>
    <mergeCell ref="E98:E99"/>
    <mergeCell ref="F98:F99"/>
    <mergeCell ref="G98:G99"/>
    <mergeCell ref="H98:H99"/>
    <mergeCell ref="A99:B99"/>
    <mergeCell ref="A100:B100"/>
    <mergeCell ref="A101:B101"/>
    <mergeCell ref="E101:E102"/>
    <mergeCell ref="F101:F102"/>
    <mergeCell ref="G101:G102"/>
    <mergeCell ref="H101:H102"/>
    <mergeCell ref="A102:B102"/>
    <mergeCell ref="G115:G116"/>
    <mergeCell ref="H115:H116"/>
    <mergeCell ref="A117:H117"/>
    <mergeCell ref="A118:B118"/>
    <mergeCell ref="A119:B119"/>
    <mergeCell ref="A120:B120"/>
    <mergeCell ref="A106:B106"/>
    <mergeCell ref="A107:D107"/>
    <mergeCell ref="A108:B108"/>
    <mergeCell ref="E108:E109"/>
    <mergeCell ref="F108:F109"/>
    <mergeCell ref="G108:G109"/>
    <mergeCell ref="H108:H109"/>
    <mergeCell ref="A109:B109"/>
    <mergeCell ref="A110:B110"/>
    <mergeCell ref="A111:B111"/>
    <mergeCell ref="A112:B112"/>
    <mergeCell ref="A113:B113"/>
    <mergeCell ref="A130:D130"/>
    <mergeCell ref="A131:B131"/>
    <mergeCell ref="A132:B132"/>
    <mergeCell ref="A114:B114"/>
    <mergeCell ref="A115:B116"/>
    <mergeCell ref="C115:C116"/>
    <mergeCell ref="D115:D116"/>
    <mergeCell ref="E115:E116"/>
    <mergeCell ref="F115:F116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3:B133"/>
    <mergeCell ref="A134:B134"/>
    <mergeCell ref="A135:H135"/>
    <mergeCell ref="A136:B136"/>
    <mergeCell ref="A137:B137"/>
    <mergeCell ref="A138:H138"/>
    <mergeCell ref="A139:B139"/>
    <mergeCell ref="E139:E142"/>
    <mergeCell ref="F139:F142"/>
    <mergeCell ref="G139:G142"/>
    <mergeCell ref="H139:H142"/>
    <mergeCell ref="A140:B140"/>
    <mergeCell ref="A141:B141"/>
    <mergeCell ref="A142:B142"/>
    <mergeCell ref="A165:B165"/>
    <mergeCell ref="A166:B166"/>
    <mergeCell ref="A167:H167"/>
    <mergeCell ref="A143:D143"/>
    <mergeCell ref="A144:H144"/>
    <mergeCell ref="A145:H145"/>
    <mergeCell ref="A146:H146"/>
    <mergeCell ref="A147:B147"/>
    <mergeCell ref="A148:B148"/>
    <mergeCell ref="A149:B149"/>
    <mergeCell ref="A150:B150"/>
    <mergeCell ref="A151:B151"/>
    <mergeCell ref="A152:B152"/>
    <mergeCell ref="A153:H153"/>
    <mergeCell ref="A154:B154"/>
    <mergeCell ref="A155:B155"/>
    <mergeCell ref="A156:B156"/>
    <mergeCell ref="A157:B157"/>
    <mergeCell ref="A159:H159"/>
    <mergeCell ref="A160:H160"/>
    <mergeCell ref="A161:B161"/>
    <mergeCell ref="A162:H162"/>
    <mergeCell ref="A163:B163"/>
    <mergeCell ref="A164:H164"/>
    <mergeCell ref="A183:C183"/>
    <mergeCell ref="E183:F183"/>
    <mergeCell ref="G183:H183"/>
    <mergeCell ref="A168:B168"/>
    <mergeCell ref="A169:B169"/>
    <mergeCell ref="A170:B170"/>
    <mergeCell ref="A171:H171"/>
    <mergeCell ref="A172:B172"/>
    <mergeCell ref="C172:C177"/>
    <mergeCell ref="D172:D177"/>
    <mergeCell ref="E172:E177"/>
    <mergeCell ref="F172:F177"/>
    <mergeCell ref="G172:G177"/>
    <mergeCell ref="H172:H177"/>
    <mergeCell ref="A173:B173"/>
    <mergeCell ref="A174:B174"/>
    <mergeCell ref="A175:B175"/>
    <mergeCell ref="A176:B176"/>
    <mergeCell ref="A177:B177"/>
    <mergeCell ref="A178:B178"/>
    <mergeCell ref="A180:H180"/>
    <mergeCell ref="A182:C182"/>
    <mergeCell ref="E182:F182"/>
    <mergeCell ref="G182:H182"/>
    <mergeCell ref="A191:C191"/>
    <mergeCell ref="E191:F191"/>
    <mergeCell ref="G191:H191"/>
    <mergeCell ref="A184:C184"/>
    <mergeCell ref="E184:F184"/>
    <mergeCell ref="G184:H184"/>
    <mergeCell ref="A185:C185"/>
    <mergeCell ref="E185:F185"/>
    <mergeCell ref="G185:H185"/>
    <mergeCell ref="A186:C186"/>
    <mergeCell ref="E186:F186"/>
    <mergeCell ref="G186:H186"/>
    <mergeCell ref="A187:C187"/>
    <mergeCell ref="E187:F187"/>
    <mergeCell ref="G187:H187"/>
    <mergeCell ref="A188:C188"/>
    <mergeCell ref="E188:F188"/>
    <mergeCell ref="G188:H188"/>
    <mergeCell ref="A189:C189"/>
    <mergeCell ref="E189:F189"/>
    <mergeCell ref="G189:H189"/>
    <mergeCell ref="A190:C190"/>
    <mergeCell ref="E190:F190"/>
    <mergeCell ref="G190:H190"/>
    <mergeCell ref="A199:C199"/>
    <mergeCell ref="E199:F199"/>
    <mergeCell ref="G199:H199"/>
    <mergeCell ref="A192:C192"/>
    <mergeCell ref="E192:F192"/>
    <mergeCell ref="G192:H192"/>
    <mergeCell ref="A193:C193"/>
    <mergeCell ref="E193:F193"/>
    <mergeCell ref="G193:H193"/>
    <mergeCell ref="A194:C194"/>
    <mergeCell ref="E194:F194"/>
    <mergeCell ref="G194:H194"/>
    <mergeCell ref="A195:C195"/>
    <mergeCell ref="E195:F195"/>
    <mergeCell ref="G195:H195"/>
    <mergeCell ref="A196:C196"/>
    <mergeCell ref="E196:F196"/>
    <mergeCell ref="G196:H196"/>
    <mergeCell ref="A197:C197"/>
    <mergeCell ref="E197:F197"/>
    <mergeCell ref="G197:H197"/>
    <mergeCell ref="A198:C198"/>
    <mergeCell ref="E198:F198"/>
    <mergeCell ref="G198:H198"/>
    <mergeCell ref="A207:C207"/>
    <mergeCell ref="E207:F207"/>
    <mergeCell ref="G207:H207"/>
    <mergeCell ref="A200:C200"/>
    <mergeCell ref="E200:F200"/>
    <mergeCell ref="G200:H200"/>
    <mergeCell ref="A201:C201"/>
    <mergeCell ref="E201:F201"/>
    <mergeCell ref="G201:H201"/>
    <mergeCell ref="A202:C202"/>
    <mergeCell ref="E202:F202"/>
    <mergeCell ref="G202:H202"/>
    <mergeCell ref="A203:C203"/>
    <mergeCell ref="E203:F203"/>
    <mergeCell ref="G203:H203"/>
    <mergeCell ref="A204:C204"/>
    <mergeCell ref="E204:F204"/>
    <mergeCell ref="G204:H204"/>
    <mergeCell ref="A205:C205"/>
    <mergeCell ref="E205:F205"/>
    <mergeCell ref="G205:H205"/>
    <mergeCell ref="A206:C206"/>
    <mergeCell ref="E206:F206"/>
    <mergeCell ref="G206:H206"/>
    <mergeCell ref="A215:C215"/>
    <mergeCell ref="E215:F215"/>
    <mergeCell ref="G215:H215"/>
    <mergeCell ref="A208:C208"/>
    <mergeCell ref="E208:F208"/>
    <mergeCell ref="G208:H208"/>
    <mergeCell ref="A209:C209"/>
    <mergeCell ref="E209:F209"/>
    <mergeCell ref="G209:H209"/>
    <mergeCell ref="A210:C210"/>
    <mergeCell ref="E210:F210"/>
    <mergeCell ref="G210:H210"/>
    <mergeCell ref="A211:C211"/>
    <mergeCell ref="E211:F211"/>
    <mergeCell ref="G211:H211"/>
    <mergeCell ref="A212:C212"/>
    <mergeCell ref="E212:F212"/>
    <mergeCell ref="G212:H212"/>
    <mergeCell ref="A213:C213"/>
    <mergeCell ref="E213:F213"/>
    <mergeCell ref="G213:H213"/>
    <mergeCell ref="A214:C214"/>
    <mergeCell ref="E214:F214"/>
    <mergeCell ref="G214:H214"/>
    <mergeCell ref="A223:C223"/>
    <mergeCell ref="E223:F223"/>
    <mergeCell ref="G223:H223"/>
    <mergeCell ref="A216:C216"/>
    <mergeCell ref="E216:F216"/>
    <mergeCell ref="G216:H216"/>
    <mergeCell ref="A217:C217"/>
    <mergeCell ref="E217:F217"/>
    <mergeCell ref="G217:H217"/>
    <mergeCell ref="A218:C218"/>
    <mergeCell ref="E218:F218"/>
    <mergeCell ref="G218:H218"/>
    <mergeCell ref="A219:C219"/>
    <mergeCell ref="E219:F219"/>
    <mergeCell ref="G219:H219"/>
    <mergeCell ref="A220:C220"/>
    <mergeCell ref="E220:F220"/>
    <mergeCell ref="G220:H220"/>
    <mergeCell ref="A221:C221"/>
    <mergeCell ref="E221:F221"/>
    <mergeCell ref="G221:H221"/>
    <mergeCell ref="A222:C222"/>
    <mergeCell ref="E222:F222"/>
    <mergeCell ref="G222:H222"/>
    <mergeCell ref="A231:C231"/>
    <mergeCell ref="E231:F231"/>
    <mergeCell ref="G231:H231"/>
    <mergeCell ref="A224:C224"/>
    <mergeCell ref="E224:F224"/>
    <mergeCell ref="G224:H224"/>
    <mergeCell ref="A225:C225"/>
    <mergeCell ref="E225:F225"/>
    <mergeCell ref="G225:H225"/>
    <mergeCell ref="A226:C226"/>
    <mergeCell ref="E226:F226"/>
    <mergeCell ref="G226:H226"/>
    <mergeCell ref="A227:C227"/>
    <mergeCell ref="E227:F227"/>
    <mergeCell ref="G227:H227"/>
    <mergeCell ref="A228:C228"/>
    <mergeCell ref="E228:F228"/>
    <mergeCell ref="G228:H228"/>
    <mergeCell ref="A229:C229"/>
    <mergeCell ref="E229:F229"/>
    <mergeCell ref="G229:H229"/>
    <mergeCell ref="A230:C230"/>
    <mergeCell ref="E230:F230"/>
    <mergeCell ref="G230:H230"/>
    <mergeCell ref="A239:C239"/>
    <mergeCell ref="E239:F239"/>
    <mergeCell ref="G239:H239"/>
    <mergeCell ref="A232:C232"/>
    <mergeCell ref="E232:F232"/>
    <mergeCell ref="G232:H232"/>
    <mergeCell ref="A233:C233"/>
    <mergeCell ref="E233:F233"/>
    <mergeCell ref="G233:H233"/>
    <mergeCell ref="A234:C234"/>
    <mergeCell ref="E234:F234"/>
    <mergeCell ref="G234:H234"/>
    <mergeCell ref="A235:C235"/>
    <mergeCell ref="E235:F235"/>
    <mergeCell ref="G235:H235"/>
    <mergeCell ref="A236:C236"/>
    <mergeCell ref="E236:F236"/>
    <mergeCell ref="G236:H236"/>
    <mergeCell ref="A237:C237"/>
    <mergeCell ref="E237:F237"/>
    <mergeCell ref="G237:H237"/>
    <mergeCell ref="A238:C238"/>
    <mergeCell ref="E238:F238"/>
    <mergeCell ref="G238:H238"/>
    <mergeCell ref="A247:C247"/>
    <mergeCell ref="E247:F247"/>
    <mergeCell ref="G247:H247"/>
    <mergeCell ref="A240:C240"/>
    <mergeCell ref="E240:F240"/>
    <mergeCell ref="G240:H240"/>
    <mergeCell ref="A241:C241"/>
    <mergeCell ref="E241:F241"/>
    <mergeCell ref="G241:H241"/>
    <mergeCell ref="A242:C242"/>
    <mergeCell ref="E242:F242"/>
    <mergeCell ref="G242:H242"/>
    <mergeCell ref="A243:C243"/>
    <mergeCell ref="E243:F243"/>
    <mergeCell ref="G243:H243"/>
    <mergeCell ref="A244:C244"/>
    <mergeCell ref="E244:F244"/>
    <mergeCell ref="G244:H244"/>
    <mergeCell ref="A245:C245"/>
    <mergeCell ref="E245:F245"/>
    <mergeCell ref="G245:H245"/>
    <mergeCell ref="A246:C246"/>
    <mergeCell ref="E246:F246"/>
    <mergeCell ref="G246:H246"/>
    <mergeCell ref="A255:C255"/>
    <mergeCell ref="E255:F255"/>
    <mergeCell ref="G255:H255"/>
    <mergeCell ref="A248:C248"/>
    <mergeCell ref="E248:F248"/>
    <mergeCell ref="G248:H248"/>
    <mergeCell ref="A249:C249"/>
    <mergeCell ref="E249:F249"/>
    <mergeCell ref="G249:H249"/>
    <mergeCell ref="A250:C250"/>
    <mergeCell ref="E250:F250"/>
    <mergeCell ref="G250:H250"/>
    <mergeCell ref="A251:C251"/>
    <mergeCell ref="E251:F251"/>
    <mergeCell ref="G251:H251"/>
    <mergeCell ref="A252:C252"/>
    <mergeCell ref="E252:F252"/>
    <mergeCell ref="G252:H252"/>
    <mergeCell ref="A253:C253"/>
    <mergeCell ref="E253:F253"/>
    <mergeCell ref="G253:H253"/>
    <mergeCell ref="A254:C254"/>
    <mergeCell ref="E254:F254"/>
    <mergeCell ref="G254:H254"/>
    <mergeCell ref="A270:D270"/>
    <mergeCell ref="A272:C272"/>
    <mergeCell ref="E272:H272"/>
    <mergeCell ref="A256:C256"/>
    <mergeCell ref="E256:F256"/>
    <mergeCell ref="G256:H256"/>
    <mergeCell ref="A257:C257"/>
    <mergeCell ref="E257:F257"/>
    <mergeCell ref="G257:H257"/>
    <mergeCell ref="A259:H259"/>
    <mergeCell ref="B261:C261"/>
    <mergeCell ref="E261:H261"/>
    <mergeCell ref="B262:C262"/>
    <mergeCell ref="E262:H262"/>
    <mergeCell ref="B263:C263"/>
    <mergeCell ref="E263:H263"/>
    <mergeCell ref="B264:C264"/>
    <mergeCell ref="E264:H264"/>
    <mergeCell ref="B265:C265"/>
    <mergeCell ref="E265:H265"/>
    <mergeCell ref="B266:C266"/>
    <mergeCell ref="E266:H266"/>
    <mergeCell ref="B267:C267"/>
    <mergeCell ref="E267:H267"/>
    <mergeCell ref="B268:C268"/>
    <mergeCell ref="E268:H268"/>
    <mergeCell ref="A284:C284"/>
    <mergeCell ref="E284:H284"/>
    <mergeCell ref="A273:C273"/>
    <mergeCell ref="E273:H273"/>
    <mergeCell ref="A274:C274"/>
    <mergeCell ref="E274:H274"/>
    <mergeCell ref="A275:C275"/>
    <mergeCell ref="E275:H275"/>
    <mergeCell ref="A276:C276"/>
    <mergeCell ref="E276:H276"/>
    <mergeCell ref="A277:C277"/>
    <mergeCell ref="E277:H277"/>
    <mergeCell ref="A278:C278"/>
    <mergeCell ref="E278:H278"/>
    <mergeCell ref="A279:C279"/>
    <mergeCell ref="E279:H279"/>
    <mergeCell ref="A280:C280"/>
    <mergeCell ref="E280:H280"/>
    <mergeCell ref="A281:C281"/>
    <mergeCell ref="E281:H281"/>
    <mergeCell ref="A282:C282"/>
    <mergeCell ref="E282:H282"/>
    <mergeCell ref="A283:C283"/>
    <mergeCell ref="E283:H283"/>
    <mergeCell ref="A288:C288"/>
    <mergeCell ref="E288:H288"/>
    <mergeCell ref="B291:E291"/>
    <mergeCell ref="A285:C285"/>
    <mergeCell ref="E285:H285"/>
    <mergeCell ref="A286:C287"/>
    <mergeCell ref="D286:D287"/>
    <mergeCell ref="E286:H286"/>
    <mergeCell ref="E287:H287"/>
  </mergeCells>
  <pageMargins left="0.16" right="0.17" top="0.24" bottom="0.16" header="0.26" footer="0.22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98"/>
  <sheetViews>
    <sheetView topLeftCell="A181" workbookViewId="0">
      <selection activeCell="A181" sqref="A1:IV65536"/>
    </sheetView>
  </sheetViews>
  <sheetFormatPr defaultRowHeight="15"/>
  <cols>
    <col min="1" max="1" width="5.42578125" customWidth="1"/>
    <col min="2" max="2" width="18.28515625" customWidth="1"/>
    <col min="3" max="3" width="29.7109375" customWidth="1"/>
    <col min="4" max="4" width="12.5703125" customWidth="1"/>
    <col min="5" max="5" width="8.28515625" customWidth="1"/>
    <col min="6" max="6" width="7.85546875" customWidth="1"/>
    <col min="7" max="7" width="8.42578125" customWidth="1"/>
    <col min="8" max="8" width="8.28515625" customWidth="1"/>
    <col min="9" max="9" width="0" hidden="1" customWidth="1"/>
    <col min="10" max="11" width="9.140625" hidden="1" customWidth="1"/>
    <col min="12" max="12" width="9.5703125" hidden="1" customWidth="1"/>
    <col min="13" max="18" width="0" hidden="1" customWidth="1"/>
  </cols>
  <sheetData>
    <row r="1" spans="1:12" ht="18.75">
      <c r="A1" s="112" t="s">
        <v>28</v>
      </c>
      <c r="B1" s="112"/>
      <c r="C1" s="112"/>
      <c r="D1" s="112"/>
      <c r="E1" s="112"/>
      <c r="F1" s="112"/>
      <c r="G1" s="112"/>
      <c r="H1" s="112"/>
    </row>
    <row r="2" spans="1:12" ht="31.5" customHeight="1">
      <c r="A2" s="214" t="s">
        <v>29</v>
      </c>
      <c r="B2" s="214"/>
      <c r="C2" s="214"/>
      <c r="D2" s="214"/>
      <c r="E2" s="214"/>
      <c r="F2" s="214"/>
      <c r="G2" s="214"/>
      <c r="H2" s="214"/>
    </row>
    <row r="3" spans="1:12" ht="36.75" customHeight="1">
      <c r="A3" s="214" t="s">
        <v>30</v>
      </c>
      <c r="B3" s="214"/>
      <c r="C3" s="214"/>
      <c r="D3" s="214"/>
      <c r="E3" s="214"/>
      <c r="F3" s="214"/>
      <c r="G3" s="214"/>
      <c r="H3" s="214"/>
    </row>
    <row r="4" spans="1:12" ht="15.75">
      <c r="A4" s="215" t="s">
        <v>31</v>
      </c>
      <c r="B4" s="215"/>
      <c r="C4" s="215"/>
      <c r="D4" s="215"/>
      <c r="E4" s="215"/>
      <c r="F4" s="215"/>
      <c r="G4" s="215"/>
      <c r="H4" s="215"/>
    </row>
    <row r="5" spans="1:12" ht="15.75">
      <c r="A5" s="215" t="s">
        <v>325</v>
      </c>
      <c r="B5" s="215"/>
      <c r="C5" s="215"/>
      <c r="D5" s="215"/>
      <c r="E5" s="215"/>
      <c r="F5" s="215"/>
      <c r="G5" s="215"/>
      <c r="H5" s="215"/>
    </row>
    <row r="6" spans="1:12" ht="18.75">
      <c r="A6" s="57" t="s">
        <v>317</v>
      </c>
      <c r="B6" s="57"/>
      <c r="C6" s="57"/>
      <c r="D6" s="57"/>
      <c r="E6" s="57"/>
      <c r="F6" s="57"/>
      <c r="G6" s="57"/>
      <c r="H6" s="57"/>
      <c r="I6" s="56"/>
      <c r="J6" s="56"/>
      <c r="K6" s="56"/>
      <c r="L6" s="56"/>
    </row>
    <row r="7" spans="1:12" ht="10.5" customHeight="1">
      <c r="A7" s="21"/>
      <c r="B7" s="21"/>
      <c r="C7" s="21"/>
      <c r="D7" s="21"/>
      <c r="E7" s="21"/>
      <c r="F7" s="21"/>
      <c r="G7" s="21"/>
      <c r="H7" s="21"/>
    </row>
    <row r="8" spans="1:12" ht="15.75">
      <c r="A8" s="216" t="s">
        <v>320</v>
      </c>
      <c r="B8" s="216"/>
      <c r="C8" s="216"/>
      <c r="D8" s="216"/>
      <c r="E8" s="216"/>
      <c r="F8" s="216"/>
      <c r="G8" s="216"/>
      <c r="H8" s="216"/>
      <c r="I8" s="21"/>
    </row>
    <row r="9" spans="1:12" ht="15.75">
      <c r="A9" s="21"/>
      <c r="B9" s="21"/>
      <c r="C9" s="21"/>
      <c r="D9" s="21"/>
      <c r="E9" s="21"/>
      <c r="F9" s="21"/>
      <c r="G9" s="21"/>
      <c r="H9" s="21"/>
    </row>
    <row r="10" spans="1:12" ht="47.25" customHeight="1">
      <c r="A10" s="211" t="s">
        <v>313</v>
      </c>
      <c r="B10" s="211"/>
      <c r="C10" s="211"/>
      <c r="D10" s="211"/>
      <c r="E10" s="211"/>
      <c r="F10" s="211"/>
      <c r="G10" s="211"/>
      <c r="H10" s="211"/>
      <c r="I10" s="2"/>
      <c r="J10" s="2"/>
      <c r="K10" s="2"/>
      <c r="L10" s="2"/>
    </row>
    <row r="11" spans="1:12" ht="11.25" customHeight="1">
      <c r="A11" s="30"/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</row>
    <row r="12" spans="1:12" ht="18.75">
      <c r="A12" s="112" t="s">
        <v>32</v>
      </c>
      <c r="B12" s="112"/>
      <c r="C12" s="112"/>
      <c r="D12" s="112"/>
      <c r="E12" s="112"/>
      <c r="F12" s="112"/>
      <c r="G12" s="112"/>
      <c r="H12" s="112"/>
    </row>
    <row r="13" spans="1:12" ht="18.75">
      <c r="A13" s="66"/>
      <c r="B13" s="66"/>
    </row>
    <row r="14" spans="1:12" ht="30.75" customHeight="1">
      <c r="A14" s="77" t="s">
        <v>314</v>
      </c>
      <c r="B14" s="129" t="s">
        <v>34</v>
      </c>
      <c r="C14" s="131"/>
      <c r="D14" s="67" t="s">
        <v>35</v>
      </c>
      <c r="E14" s="113" t="s">
        <v>36</v>
      </c>
      <c r="F14" s="113"/>
      <c r="G14" s="113"/>
      <c r="H14" s="113"/>
    </row>
    <row r="15" spans="1:12" ht="31.5" customHeight="1">
      <c r="A15" s="45" t="s">
        <v>37</v>
      </c>
      <c r="B15" s="198" t="s">
        <v>38</v>
      </c>
      <c r="C15" s="199"/>
      <c r="D15" s="3" t="s">
        <v>39</v>
      </c>
      <c r="E15" s="129" t="s">
        <v>40</v>
      </c>
      <c r="F15" s="130"/>
      <c r="G15" s="130"/>
      <c r="H15" s="131"/>
    </row>
    <row r="16" spans="1:12" ht="368.25" customHeight="1">
      <c r="A16" s="45" t="s">
        <v>41</v>
      </c>
      <c r="B16" s="129" t="s">
        <v>42</v>
      </c>
      <c r="C16" s="131"/>
      <c r="D16" s="45" t="s">
        <v>43</v>
      </c>
      <c r="E16" s="208" t="s">
        <v>301</v>
      </c>
      <c r="F16" s="209"/>
      <c r="G16" s="209"/>
      <c r="H16" s="210"/>
    </row>
    <row r="17" spans="1:8" ht="15.75">
      <c r="A17" s="45" t="s">
        <v>44</v>
      </c>
      <c r="B17" s="129" t="s">
        <v>45</v>
      </c>
      <c r="C17" s="131"/>
      <c r="D17" s="45" t="s">
        <v>46</v>
      </c>
      <c r="E17" s="203">
        <v>10</v>
      </c>
      <c r="F17" s="204"/>
      <c r="G17" s="204"/>
      <c r="H17" s="205"/>
    </row>
    <row r="18" spans="1:8" ht="15.75">
      <c r="A18" s="45" t="s">
        <v>47</v>
      </c>
      <c r="B18" s="198" t="s">
        <v>48</v>
      </c>
      <c r="C18" s="199"/>
      <c r="D18" s="45"/>
      <c r="E18" s="203"/>
      <c r="F18" s="204"/>
      <c r="G18" s="204"/>
      <c r="H18" s="205"/>
    </row>
    <row r="19" spans="1:8" ht="15.75">
      <c r="A19" s="45" t="s">
        <v>235</v>
      </c>
      <c r="B19" s="100" t="s">
        <v>49</v>
      </c>
      <c r="C19" s="102"/>
      <c r="D19" s="45" t="s">
        <v>46</v>
      </c>
      <c r="E19" s="203"/>
      <c r="F19" s="204"/>
      <c r="G19" s="204"/>
      <c r="H19" s="205"/>
    </row>
    <row r="20" spans="1:8" ht="21.75" customHeight="1">
      <c r="A20" s="45" t="s">
        <v>236</v>
      </c>
      <c r="B20" s="212" t="s">
        <v>244</v>
      </c>
      <c r="C20" s="213"/>
      <c r="D20" s="45" t="s">
        <v>46</v>
      </c>
      <c r="E20" s="203">
        <f>E17</f>
        <v>10</v>
      </c>
      <c r="F20" s="204"/>
      <c r="G20" s="204"/>
      <c r="H20" s="205"/>
    </row>
    <row r="21" spans="1:8" ht="31.5" customHeight="1">
      <c r="A21" s="45" t="s">
        <v>50</v>
      </c>
      <c r="B21" s="100" t="s">
        <v>51</v>
      </c>
      <c r="C21" s="102"/>
      <c r="D21" s="45" t="s">
        <v>52</v>
      </c>
      <c r="E21" s="203" t="s">
        <v>318</v>
      </c>
      <c r="F21" s="204"/>
      <c r="G21" s="204"/>
      <c r="H21" s="205"/>
    </row>
    <row r="22" spans="1:8" ht="15.75">
      <c r="A22" s="45" t="s">
        <v>237</v>
      </c>
      <c r="B22" s="100" t="s">
        <v>245</v>
      </c>
      <c r="C22" s="102"/>
      <c r="D22" s="45" t="s">
        <v>52</v>
      </c>
      <c r="E22" s="203" t="s">
        <v>318</v>
      </c>
      <c r="F22" s="204"/>
      <c r="G22" s="204"/>
      <c r="H22" s="205"/>
    </row>
    <row r="23" spans="1:8" ht="15.75">
      <c r="A23" s="45" t="s">
        <v>238</v>
      </c>
      <c r="B23" s="198" t="s">
        <v>54</v>
      </c>
      <c r="C23" s="199"/>
      <c r="D23" s="45" t="s">
        <v>52</v>
      </c>
      <c r="E23" s="203" t="s">
        <v>55</v>
      </c>
      <c r="F23" s="204"/>
      <c r="G23" s="204"/>
      <c r="H23" s="205"/>
    </row>
    <row r="24" spans="1:8" ht="15.75">
      <c r="A24" s="46"/>
      <c r="B24" s="46"/>
      <c r="C24" s="47"/>
      <c r="D24" s="47"/>
      <c r="E24" s="47"/>
      <c r="F24" s="47"/>
      <c r="G24" s="47"/>
      <c r="H24" s="47"/>
    </row>
    <row r="25" spans="1:8">
      <c r="A25" s="206" t="s">
        <v>302</v>
      </c>
      <c r="B25" s="206"/>
      <c r="C25" s="206"/>
      <c r="D25" s="206"/>
      <c r="E25" s="206"/>
      <c r="F25" s="206"/>
      <c r="G25" s="206"/>
      <c r="H25" s="206"/>
    </row>
    <row r="26" spans="1:8">
      <c r="A26" s="206"/>
      <c r="B26" s="206"/>
      <c r="C26" s="206"/>
      <c r="D26" s="206"/>
      <c r="E26" s="206"/>
      <c r="F26" s="206"/>
      <c r="G26" s="206"/>
      <c r="H26" s="206"/>
    </row>
    <row r="27" spans="1:8" ht="15.75">
      <c r="A27" s="68"/>
      <c r="B27" s="68"/>
      <c r="C27" s="68"/>
      <c r="D27" s="68"/>
      <c r="E27" s="68"/>
      <c r="F27" s="68"/>
      <c r="G27" s="68"/>
      <c r="H27" s="68"/>
    </row>
    <row r="28" spans="1:8" ht="15.75">
      <c r="A28" s="207" t="s">
        <v>56</v>
      </c>
      <c r="B28" s="207"/>
      <c r="C28" s="207"/>
      <c r="D28" s="207"/>
      <c r="E28" s="207"/>
      <c r="F28" s="207"/>
      <c r="G28" s="207"/>
      <c r="H28" s="207"/>
    </row>
    <row r="29" spans="1:8" ht="15.75">
      <c r="A29" s="69"/>
      <c r="B29" s="69"/>
      <c r="C29" s="47"/>
      <c r="D29" s="47"/>
      <c r="E29" s="47"/>
      <c r="F29" s="47"/>
      <c r="G29" s="47"/>
      <c r="H29" s="47"/>
    </row>
    <row r="30" spans="1:8" ht="31.5">
      <c r="A30" s="77" t="s">
        <v>33</v>
      </c>
      <c r="B30" s="129" t="s">
        <v>34</v>
      </c>
      <c r="C30" s="131"/>
      <c r="D30" s="67" t="s">
        <v>35</v>
      </c>
      <c r="E30" s="129" t="s">
        <v>36</v>
      </c>
      <c r="F30" s="130"/>
      <c r="G30" s="130"/>
      <c r="H30" s="131"/>
    </row>
    <row r="31" spans="1:8" ht="31.5">
      <c r="A31" s="45" t="s">
        <v>37</v>
      </c>
      <c r="B31" s="100" t="s">
        <v>38</v>
      </c>
      <c r="C31" s="102"/>
      <c r="D31" s="45" t="s">
        <v>39</v>
      </c>
      <c r="E31" s="198"/>
      <c r="F31" s="200"/>
      <c r="G31" s="200"/>
      <c r="H31" s="199"/>
    </row>
    <row r="32" spans="1:8" ht="15.75">
      <c r="A32" s="45" t="s">
        <v>41</v>
      </c>
      <c r="B32" s="100" t="s">
        <v>57</v>
      </c>
      <c r="C32" s="102"/>
      <c r="D32" s="45" t="s">
        <v>52</v>
      </c>
      <c r="E32" s="198"/>
      <c r="F32" s="200"/>
      <c r="G32" s="200"/>
      <c r="H32" s="199"/>
    </row>
    <row r="33" spans="1:8" ht="31.5">
      <c r="A33" s="45" t="s">
        <v>44</v>
      </c>
      <c r="B33" s="100" t="s">
        <v>58</v>
      </c>
      <c r="C33" s="102"/>
      <c r="D33" s="45" t="s">
        <v>39</v>
      </c>
      <c r="E33" s="198"/>
      <c r="F33" s="200"/>
      <c r="G33" s="200"/>
      <c r="H33" s="199"/>
    </row>
    <row r="34" spans="1:8" ht="15.75">
      <c r="A34" s="45" t="s">
        <v>47</v>
      </c>
      <c r="B34" s="100" t="s">
        <v>59</v>
      </c>
      <c r="C34" s="102"/>
      <c r="D34" s="45"/>
      <c r="E34" s="198"/>
      <c r="F34" s="200"/>
      <c r="G34" s="200"/>
      <c r="H34" s="199"/>
    </row>
    <row r="35" spans="1:8" ht="15.75">
      <c r="A35" s="45" t="s">
        <v>235</v>
      </c>
      <c r="B35" s="100" t="s">
        <v>60</v>
      </c>
      <c r="C35" s="102"/>
      <c r="D35" s="45" t="s">
        <v>61</v>
      </c>
      <c r="E35" s="198"/>
      <c r="F35" s="200"/>
      <c r="G35" s="200"/>
      <c r="H35" s="199"/>
    </row>
    <row r="36" spans="1:8" ht="15.75">
      <c r="A36" s="45" t="s">
        <v>239</v>
      </c>
      <c r="B36" s="100" t="s">
        <v>62</v>
      </c>
      <c r="C36" s="102"/>
      <c r="D36" s="45" t="s">
        <v>61</v>
      </c>
      <c r="E36" s="198"/>
      <c r="F36" s="200"/>
      <c r="G36" s="200"/>
      <c r="H36" s="199"/>
    </row>
    <row r="37" spans="1:8" ht="15.75">
      <c r="A37" s="45" t="s">
        <v>240</v>
      </c>
      <c r="B37" s="100" t="s">
        <v>63</v>
      </c>
      <c r="C37" s="102"/>
      <c r="D37" s="45" t="s">
        <v>61</v>
      </c>
      <c r="E37" s="198"/>
      <c r="F37" s="200"/>
      <c r="G37" s="200"/>
      <c r="H37" s="199"/>
    </row>
    <row r="38" spans="1:8" ht="36" customHeight="1">
      <c r="A38" s="45" t="s">
        <v>50</v>
      </c>
      <c r="B38" s="100" t="s">
        <v>51</v>
      </c>
      <c r="C38" s="102"/>
      <c r="D38" s="45" t="s">
        <v>52</v>
      </c>
      <c r="E38" s="198"/>
      <c r="F38" s="200"/>
      <c r="G38" s="200"/>
      <c r="H38" s="199"/>
    </row>
    <row r="39" spans="1:8" ht="15.75">
      <c r="A39" s="45" t="s">
        <v>237</v>
      </c>
      <c r="B39" s="198" t="s">
        <v>53</v>
      </c>
      <c r="C39" s="199"/>
      <c r="D39" s="45" t="s">
        <v>52</v>
      </c>
      <c r="E39" s="198"/>
      <c r="F39" s="200"/>
      <c r="G39" s="200"/>
      <c r="H39" s="199"/>
    </row>
    <row r="40" spans="1:8" ht="15.75">
      <c r="A40" s="45" t="s">
        <v>238</v>
      </c>
      <c r="B40" s="198" t="s">
        <v>54</v>
      </c>
      <c r="C40" s="199"/>
      <c r="D40" s="45" t="s">
        <v>52</v>
      </c>
      <c r="E40" s="198"/>
      <c r="F40" s="200"/>
      <c r="G40" s="200"/>
      <c r="H40" s="199"/>
    </row>
    <row r="41" spans="1:8" ht="47.25" customHeight="1">
      <c r="A41" s="201" t="s">
        <v>246</v>
      </c>
      <c r="B41" s="201"/>
      <c r="C41" s="201"/>
      <c r="D41" s="201"/>
      <c r="E41" s="201"/>
      <c r="F41" s="201"/>
      <c r="G41" s="201"/>
      <c r="H41" s="201"/>
    </row>
    <row r="42" spans="1:8" ht="15.75">
      <c r="A42" s="70"/>
      <c r="B42" s="70"/>
      <c r="C42" s="70"/>
      <c r="D42" s="70"/>
      <c r="E42" s="70"/>
      <c r="F42" s="70"/>
      <c r="G42" s="70"/>
      <c r="H42" s="70"/>
    </row>
    <row r="43" spans="1:8" ht="18.75">
      <c r="A43" s="202" t="s">
        <v>64</v>
      </c>
      <c r="B43" s="202"/>
      <c r="C43" s="202"/>
      <c r="D43" s="202"/>
      <c r="E43" s="202"/>
      <c r="F43" s="202"/>
      <c r="G43" s="202"/>
      <c r="H43" s="202"/>
    </row>
    <row r="44" spans="1:8" ht="18.75">
      <c r="A44" s="11"/>
      <c r="B44" s="11"/>
      <c r="C44" s="10"/>
      <c r="D44" s="10"/>
      <c r="E44" s="10"/>
      <c r="F44" s="10"/>
      <c r="G44" s="10"/>
      <c r="H44" s="10"/>
    </row>
    <row r="45" spans="1:8" ht="31.5">
      <c r="A45" s="77" t="s">
        <v>33</v>
      </c>
      <c r="B45" s="96" t="s">
        <v>1</v>
      </c>
      <c r="C45" s="98"/>
      <c r="D45" s="67" t="s">
        <v>35</v>
      </c>
      <c r="E45" s="113" t="s">
        <v>36</v>
      </c>
      <c r="F45" s="113"/>
      <c r="G45" s="113"/>
      <c r="H45" s="113"/>
    </row>
    <row r="46" spans="1:8" ht="30" customHeight="1">
      <c r="A46" s="12" t="s">
        <v>37</v>
      </c>
      <c r="B46" s="100" t="s">
        <v>65</v>
      </c>
      <c r="C46" s="102"/>
      <c r="D46" s="12" t="s">
        <v>66</v>
      </c>
      <c r="E46" s="96">
        <v>56</v>
      </c>
      <c r="F46" s="97"/>
      <c r="G46" s="97"/>
      <c r="H46" s="98"/>
    </row>
    <row r="47" spans="1:8" ht="30.75" customHeight="1">
      <c r="A47" s="12" t="s">
        <v>41</v>
      </c>
      <c r="B47" s="100" t="s">
        <v>67</v>
      </c>
      <c r="C47" s="102"/>
      <c r="D47" s="12" t="s">
        <v>68</v>
      </c>
      <c r="E47" s="96">
        <v>11377</v>
      </c>
      <c r="F47" s="97"/>
      <c r="G47" s="97"/>
      <c r="H47" s="98"/>
    </row>
    <row r="48" spans="1:8" ht="35.25" customHeight="1">
      <c r="A48" s="12" t="s">
        <v>69</v>
      </c>
      <c r="B48" s="100" t="s">
        <v>70</v>
      </c>
      <c r="C48" s="102"/>
      <c r="D48" s="12" t="s">
        <v>68</v>
      </c>
      <c r="E48" s="96"/>
      <c r="F48" s="97"/>
      <c r="G48" s="97"/>
      <c r="H48" s="98"/>
    </row>
    <row r="49" spans="1:9" ht="37.5" customHeight="1">
      <c r="A49" s="12" t="s">
        <v>44</v>
      </c>
      <c r="B49" s="100" t="s">
        <v>71</v>
      </c>
      <c r="C49" s="102"/>
      <c r="D49" s="12" t="s">
        <v>68</v>
      </c>
      <c r="E49" s="96">
        <v>11377</v>
      </c>
      <c r="F49" s="97"/>
      <c r="G49" s="97"/>
      <c r="H49" s="98"/>
    </row>
    <row r="50" spans="1:9" ht="36.75" customHeight="1">
      <c r="A50" s="12" t="s">
        <v>47</v>
      </c>
      <c r="B50" s="100" t="s">
        <v>72</v>
      </c>
      <c r="C50" s="102"/>
      <c r="D50" s="12" t="s">
        <v>68</v>
      </c>
      <c r="E50" s="96"/>
      <c r="F50" s="97"/>
      <c r="G50" s="97"/>
      <c r="H50" s="98"/>
    </row>
    <row r="51" spans="1:9" ht="51.75" customHeight="1">
      <c r="A51" s="12" t="s">
        <v>50</v>
      </c>
      <c r="B51" s="100" t="s">
        <v>73</v>
      </c>
      <c r="C51" s="102"/>
      <c r="D51" s="12" t="s">
        <v>74</v>
      </c>
      <c r="E51" s="96">
        <v>100</v>
      </c>
      <c r="F51" s="97"/>
      <c r="G51" s="97"/>
      <c r="H51" s="98"/>
    </row>
    <row r="52" spans="1:9" ht="69.75" customHeight="1">
      <c r="A52" s="12" t="s">
        <v>75</v>
      </c>
      <c r="B52" s="100" t="s">
        <v>76</v>
      </c>
      <c r="C52" s="102"/>
      <c r="D52" s="12" t="s">
        <v>77</v>
      </c>
      <c r="E52" s="96"/>
      <c r="F52" s="97"/>
      <c r="G52" s="97"/>
      <c r="H52" s="98"/>
    </row>
    <row r="53" spans="1:9" ht="80.25" customHeight="1">
      <c r="A53" s="12" t="s">
        <v>78</v>
      </c>
      <c r="B53" s="100" t="s">
        <v>79</v>
      </c>
      <c r="C53" s="102"/>
      <c r="D53" s="12" t="s">
        <v>74</v>
      </c>
      <c r="E53" s="96">
        <v>100</v>
      </c>
      <c r="F53" s="97"/>
      <c r="G53" s="97"/>
      <c r="H53" s="98"/>
    </row>
    <row r="54" spans="1:9" ht="65.25" customHeight="1">
      <c r="A54" s="12" t="s">
        <v>80</v>
      </c>
      <c r="B54" s="100" t="s">
        <v>81</v>
      </c>
      <c r="C54" s="102"/>
      <c r="D54" s="12" t="s">
        <v>77</v>
      </c>
      <c r="E54" s="96"/>
      <c r="F54" s="97"/>
      <c r="G54" s="97"/>
      <c r="H54" s="98"/>
    </row>
    <row r="55" spans="1:9" ht="63" customHeight="1">
      <c r="A55" s="12" t="s">
        <v>82</v>
      </c>
      <c r="B55" s="100" t="s">
        <v>83</v>
      </c>
      <c r="C55" s="102"/>
      <c r="D55" s="12" t="s">
        <v>74</v>
      </c>
      <c r="E55" s="96">
        <v>100</v>
      </c>
      <c r="F55" s="97"/>
      <c r="G55" s="97"/>
      <c r="H55" s="98"/>
    </row>
    <row r="56" spans="1:9" ht="48" customHeight="1">
      <c r="A56" s="12" t="s">
        <v>84</v>
      </c>
      <c r="B56" s="100" t="s">
        <v>85</v>
      </c>
      <c r="C56" s="102"/>
      <c r="D56" s="71" t="s">
        <v>52</v>
      </c>
      <c r="E56" s="185">
        <v>710</v>
      </c>
      <c r="F56" s="186"/>
      <c r="G56" s="186"/>
      <c r="H56" s="187"/>
    </row>
    <row r="57" spans="1:9" ht="43.5" customHeight="1">
      <c r="A57" s="170" t="s">
        <v>86</v>
      </c>
      <c r="B57" s="189" t="s">
        <v>87</v>
      </c>
      <c r="C57" s="190"/>
      <c r="D57" s="170"/>
      <c r="E57" s="195" t="s">
        <v>324</v>
      </c>
      <c r="F57" s="195"/>
      <c r="G57" s="195"/>
      <c r="H57" s="138"/>
    </row>
    <row r="58" spans="1:9" ht="25.5" customHeight="1">
      <c r="A58" s="188"/>
      <c r="B58" s="191"/>
      <c r="C58" s="192"/>
      <c r="D58" s="188"/>
      <c r="E58" s="196" t="s">
        <v>321</v>
      </c>
      <c r="F58" s="196"/>
      <c r="G58" s="196"/>
      <c r="H58" s="125"/>
    </row>
    <row r="59" spans="1:9" ht="40.5" customHeight="1">
      <c r="A59" s="188"/>
      <c r="B59" s="191"/>
      <c r="C59" s="192"/>
      <c r="D59" s="188"/>
      <c r="E59" s="196" t="s">
        <v>322</v>
      </c>
      <c r="F59" s="196"/>
      <c r="G59" s="196"/>
      <c r="H59" s="125"/>
    </row>
    <row r="60" spans="1:9" ht="30" customHeight="1">
      <c r="A60" s="171"/>
      <c r="B60" s="193"/>
      <c r="C60" s="194"/>
      <c r="D60" s="171"/>
      <c r="E60" s="197" t="s">
        <v>323</v>
      </c>
      <c r="F60" s="197"/>
      <c r="G60" s="197"/>
      <c r="H60" s="127"/>
    </row>
    <row r="61" spans="1:9" ht="15.75">
      <c r="A61" s="22"/>
      <c r="B61" s="23"/>
      <c r="C61" s="23"/>
      <c r="D61" s="22"/>
      <c r="E61" s="72"/>
      <c r="F61" s="72"/>
      <c r="G61" s="72"/>
      <c r="H61" s="72"/>
    </row>
    <row r="62" spans="1:9" ht="18.75">
      <c r="A62" s="182" t="s">
        <v>88</v>
      </c>
      <c r="B62" s="182"/>
      <c r="C62" s="182"/>
      <c r="D62" s="182"/>
      <c r="E62" s="182"/>
      <c r="F62" s="182"/>
      <c r="G62" s="182"/>
      <c r="H62" s="182"/>
      <c r="I62" s="10"/>
    </row>
    <row r="63" spans="1:9" ht="216">
      <c r="A63" s="183" t="s">
        <v>89</v>
      </c>
      <c r="B63" s="184"/>
      <c r="C63" s="16" t="s">
        <v>242</v>
      </c>
      <c r="D63" s="4" t="s">
        <v>241</v>
      </c>
      <c r="E63" s="13" t="s">
        <v>90</v>
      </c>
      <c r="F63" s="13" t="s">
        <v>91</v>
      </c>
      <c r="G63" s="13" t="s">
        <v>92</v>
      </c>
      <c r="H63" s="4" t="s">
        <v>243</v>
      </c>
    </row>
    <row r="64" spans="1:9">
      <c r="A64" s="134" t="s">
        <v>93</v>
      </c>
      <c r="B64" s="135"/>
      <c r="C64" s="135"/>
      <c r="D64" s="135"/>
      <c r="E64" s="135"/>
      <c r="F64" s="135"/>
      <c r="G64" s="135"/>
      <c r="H64" s="136"/>
    </row>
    <row r="65" spans="1:8">
      <c r="A65" s="134" t="s">
        <v>94</v>
      </c>
      <c r="B65" s="135"/>
      <c r="C65" s="135"/>
      <c r="D65" s="135"/>
      <c r="E65" s="135"/>
      <c r="F65" s="135"/>
      <c r="G65" s="135"/>
      <c r="H65" s="136"/>
    </row>
    <row r="66" spans="1:8">
      <c r="A66" s="141" t="s">
        <v>95</v>
      </c>
      <c r="B66" s="142"/>
      <c r="C66" s="74"/>
      <c r="D66" s="74"/>
      <c r="E66" s="12">
        <v>5.17</v>
      </c>
      <c r="F66" s="12">
        <v>5.17</v>
      </c>
      <c r="G66" s="12"/>
      <c r="H66" s="12"/>
    </row>
    <row r="67" spans="1:8" ht="53.1" customHeight="1">
      <c r="A67" s="141" t="s">
        <v>247</v>
      </c>
      <c r="B67" s="142"/>
      <c r="C67" s="18" t="s">
        <v>108</v>
      </c>
      <c r="D67" s="18" t="s">
        <v>108</v>
      </c>
      <c r="E67" s="12">
        <v>2.5</v>
      </c>
      <c r="F67" s="12">
        <v>2.5</v>
      </c>
      <c r="G67" s="74"/>
      <c r="H67" s="74"/>
    </row>
    <row r="68" spans="1:8" ht="56.25" customHeight="1">
      <c r="A68" s="141" t="s">
        <v>97</v>
      </c>
      <c r="B68" s="142"/>
      <c r="C68" s="18" t="s">
        <v>98</v>
      </c>
      <c r="D68" s="18" t="s">
        <v>98</v>
      </c>
      <c r="E68" s="12">
        <v>2.67</v>
      </c>
      <c r="F68" s="12">
        <v>2.67</v>
      </c>
      <c r="G68" s="12"/>
      <c r="H68" s="12"/>
    </row>
    <row r="69" spans="1:8" ht="39" customHeight="1">
      <c r="A69" s="159" t="s">
        <v>99</v>
      </c>
      <c r="B69" s="160"/>
      <c r="C69" s="18" t="s">
        <v>100</v>
      </c>
      <c r="D69" s="18" t="s">
        <v>100</v>
      </c>
      <c r="E69" s="12">
        <v>0.35</v>
      </c>
      <c r="F69" s="12">
        <v>0.35</v>
      </c>
      <c r="G69" s="12"/>
      <c r="H69" s="12"/>
    </row>
    <row r="70" spans="1:8" ht="33.75" customHeight="1">
      <c r="A70" s="159" t="s">
        <v>101</v>
      </c>
      <c r="B70" s="160"/>
      <c r="C70" s="18" t="s">
        <v>96</v>
      </c>
      <c r="D70" s="18" t="s">
        <v>96</v>
      </c>
      <c r="E70" s="12">
        <v>0.36</v>
      </c>
      <c r="F70" s="12">
        <v>0.36</v>
      </c>
      <c r="G70" s="76"/>
      <c r="H70" s="76"/>
    </row>
    <row r="71" spans="1:8">
      <c r="A71" s="134" t="s">
        <v>102</v>
      </c>
      <c r="B71" s="135"/>
      <c r="C71" s="135"/>
      <c r="D71" s="135"/>
      <c r="E71" s="135"/>
      <c r="F71" s="135"/>
      <c r="G71" s="135"/>
      <c r="H71" s="136"/>
    </row>
    <row r="72" spans="1:8" ht="63.75" customHeight="1">
      <c r="A72" s="159" t="s">
        <v>103</v>
      </c>
      <c r="B72" s="160"/>
      <c r="C72" s="18" t="s">
        <v>248</v>
      </c>
      <c r="D72" s="18" t="s">
        <v>248</v>
      </c>
      <c r="E72" s="12">
        <v>0.12</v>
      </c>
      <c r="F72" s="12">
        <v>0.12</v>
      </c>
      <c r="G72" s="12"/>
      <c r="H72" s="12"/>
    </row>
    <row r="73" spans="1:8" ht="89.25">
      <c r="A73" s="141" t="s">
        <v>104</v>
      </c>
      <c r="B73" s="142"/>
      <c r="C73" s="18" t="s">
        <v>249</v>
      </c>
      <c r="D73" s="18" t="s">
        <v>249</v>
      </c>
      <c r="E73" s="12">
        <v>0.12</v>
      </c>
      <c r="F73" s="12">
        <v>0.12</v>
      </c>
      <c r="G73" s="12"/>
      <c r="H73" s="12"/>
    </row>
    <row r="74" spans="1:8" ht="25.5">
      <c r="A74" s="141" t="s">
        <v>105</v>
      </c>
      <c r="B74" s="142"/>
      <c r="C74" s="18" t="s">
        <v>106</v>
      </c>
      <c r="D74" s="18" t="s">
        <v>106</v>
      </c>
      <c r="E74" s="12">
        <v>0.17</v>
      </c>
      <c r="F74" s="12">
        <v>0.17</v>
      </c>
      <c r="G74" s="12"/>
      <c r="H74" s="12"/>
    </row>
    <row r="75" spans="1:8" ht="38.25">
      <c r="A75" s="141" t="s">
        <v>107</v>
      </c>
      <c r="B75" s="142"/>
      <c r="C75" s="18" t="s">
        <v>108</v>
      </c>
      <c r="D75" s="18" t="s">
        <v>250</v>
      </c>
      <c r="E75" s="12">
        <v>0.34</v>
      </c>
      <c r="F75" s="12">
        <v>0.34</v>
      </c>
      <c r="G75" s="12"/>
      <c r="H75" s="12"/>
    </row>
    <row r="76" spans="1:8" ht="51">
      <c r="A76" s="150" t="s">
        <v>251</v>
      </c>
      <c r="B76" s="151"/>
      <c r="C76" s="18" t="s">
        <v>252</v>
      </c>
      <c r="D76" s="18" t="s">
        <v>252</v>
      </c>
      <c r="E76" s="12">
        <v>0.36</v>
      </c>
      <c r="F76" s="12">
        <v>0.36</v>
      </c>
      <c r="G76" s="12"/>
      <c r="H76" s="12"/>
    </row>
    <row r="77" spans="1:8" ht="38.25">
      <c r="A77" s="159" t="s">
        <v>109</v>
      </c>
      <c r="B77" s="160"/>
      <c r="C77" s="18" t="s">
        <v>253</v>
      </c>
      <c r="D77" s="18" t="s">
        <v>253</v>
      </c>
      <c r="E77" s="12">
        <v>1.1100000000000001</v>
      </c>
      <c r="F77" s="12">
        <v>1.1100000000000001</v>
      </c>
      <c r="G77" s="12"/>
      <c r="H77" s="12"/>
    </row>
    <row r="78" spans="1:8" ht="51">
      <c r="A78" s="159" t="s">
        <v>254</v>
      </c>
      <c r="B78" s="160"/>
      <c r="C78" s="18" t="s">
        <v>110</v>
      </c>
      <c r="D78" s="18" t="s">
        <v>110</v>
      </c>
      <c r="E78" s="12">
        <v>0.03</v>
      </c>
      <c r="F78" s="12">
        <v>0.03</v>
      </c>
      <c r="G78" s="12"/>
      <c r="H78" s="12"/>
    </row>
    <row r="79" spans="1:8" ht="51">
      <c r="A79" s="137" t="s">
        <v>111</v>
      </c>
      <c r="B79" s="138"/>
      <c r="C79" s="18" t="s">
        <v>112</v>
      </c>
      <c r="D79" s="18" t="s">
        <v>112</v>
      </c>
      <c r="E79" s="12">
        <v>0.28000000000000003</v>
      </c>
      <c r="F79" s="12">
        <v>0.28000000000000003</v>
      </c>
      <c r="G79" s="12"/>
      <c r="H79" s="12"/>
    </row>
    <row r="80" spans="1:8" ht="38.25">
      <c r="A80" s="155" t="s">
        <v>113</v>
      </c>
      <c r="B80" s="156"/>
      <c r="C80" s="18" t="s">
        <v>255</v>
      </c>
      <c r="D80" s="18" t="s">
        <v>255</v>
      </c>
      <c r="E80" s="170">
        <v>0.12</v>
      </c>
      <c r="F80" s="170">
        <v>0.12</v>
      </c>
      <c r="G80" s="170"/>
      <c r="H80" s="170"/>
    </row>
    <row r="81" spans="1:8">
      <c r="A81" s="159" t="s">
        <v>114</v>
      </c>
      <c r="B81" s="160"/>
      <c r="C81" s="18" t="s">
        <v>177</v>
      </c>
      <c r="D81" s="12" t="s">
        <v>115</v>
      </c>
      <c r="E81" s="171"/>
      <c r="F81" s="171"/>
      <c r="G81" s="171"/>
      <c r="H81" s="171"/>
    </row>
    <row r="82" spans="1:8">
      <c r="A82" s="134" t="s">
        <v>116</v>
      </c>
      <c r="B82" s="135"/>
      <c r="C82" s="135"/>
      <c r="D82" s="135"/>
      <c r="E82" s="135"/>
      <c r="F82" s="135"/>
      <c r="G82" s="135"/>
      <c r="H82" s="136"/>
    </row>
    <row r="83" spans="1:8" ht="51.75">
      <c r="A83" s="174" t="s">
        <v>117</v>
      </c>
      <c r="B83" s="175"/>
      <c r="C83" s="18" t="s">
        <v>118</v>
      </c>
      <c r="D83" s="15" t="s">
        <v>118</v>
      </c>
      <c r="E83" s="170">
        <v>0.03</v>
      </c>
      <c r="F83" s="170">
        <v>0.03</v>
      </c>
      <c r="G83" s="170"/>
      <c r="H83" s="170"/>
    </row>
    <row r="84" spans="1:8" ht="51.75">
      <c r="A84" s="174" t="s">
        <v>119</v>
      </c>
      <c r="B84" s="175"/>
      <c r="C84" s="18" t="s">
        <v>118</v>
      </c>
      <c r="D84" s="5" t="s">
        <v>118</v>
      </c>
      <c r="E84" s="171"/>
      <c r="F84" s="171"/>
      <c r="G84" s="171"/>
      <c r="H84" s="171"/>
    </row>
    <row r="85" spans="1:8" ht="64.5">
      <c r="A85" s="159" t="s">
        <v>120</v>
      </c>
      <c r="B85" s="160"/>
      <c r="C85" s="18" t="s">
        <v>121</v>
      </c>
      <c r="D85" s="5" t="s">
        <v>121</v>
      </c>
      <c r="E85" s="12">
        <v>0.38</v>
      </c>
      <c r="F85" s="12">
        <v>0.38</v>
      </c>
      <c r="G85" s="12"/>
      <c r="H85" s="12"/>
    </row>
    <row r="86" spans="1:8" ht="64.5">
      <c r="A86" s="155" t="s">
        <v>122</v>
      </c>
      <c r="B86" s="156"/>
      <c r="C86" s="18" t="s">
        <v>123</v>
      </c>
      <c r="D86" s="6" t="s">
        <v>123</v>
      </c>
      <c r="E86" s="12">
        <v>4.0000000000000001E-3</v>
      </c>
      <c r="F86" s="12">
        <v>4.0000000000000001E-3</v>
      </c>
      <c r="G86" s="12"/>
      <c r="H86" s="12"/>
    </row>
    <row r="87" spans="1:8" ht="64.5">
      <c r="A87" s="137" t="s">
        <v>124</v>
      </c>
      <c r="B87" s="138"/>
      <c r="C87" s="18" t="s">
        <v>123</v>
      </c>
      <c r="D87" s="6" t="s">
        <v>123</v>
      </c>
      <c r="E87" s="12">
        <v>0.34</v>
      </c>
      <c r="F87" s="12">
        <v>0.34</v>
      </c>
      <c r="G87" s="12"/>
      <c r="H87" s="12"/>
    </row>
    <row r="88" spans="1:8" ht="38.25" customHeight="1">
      <c r="A88" s="159" t="s">
        <v>125</v>
      </c>
      <c r="B88" s="160"/>
      <c r="C88" s="18" t="s">
        <v>126</v>
      </c>
      <c r="D88" s="12" t="s">
        <v>126</v>
      </c>
      <c r="E88" s="12">
        <v>0.02</v>
      </c>
      <c r="F88" s="12">
        <v>0.02</v>
      </c>
      <c r="G88" s="12"/>
      <c r="H88" s="74"/>
    </row>
    <row r="89" spans="1:8">
      <c r="A89" s="178" t="s">
        <v>127</v>
      </c>
      <c r="B89" s="179"/>
      <c r="C89" s="179"/>
      <c r="D89" s="180"/>
      <c r="E89" s="12">
        <v>6.0110000000000001</v>
      </c>
      <c r="F89" s="12">
        <v>6.0110000000000001</v>
      </c>
      <c r="G89" s="8"/>
      <c r="H89" s="17"/>
    </row>
    <row r="90" spans="1:8">
      <c r="A90" s="174" t="s">
        <v>128</v>
      </c>
      <c r="B90" s="181"/>
      <c r="C90" s="181"/>
      <c r="D90" s="175"/>
      <c r="E90" s="76">
        <v>2.1829999999999998</v>
      </c>
      <c r="F90" s="76">
        <v>2.1829999999999998</v>
      </c>
      <c r="G90" s="76"/>
      <c r="H90" s="76"/>
    </row>
    <row r="91" spans="1:8" ht="24" customHeight="1">
      <c r="A91" s="167" t="s">
        <v>129</v>
      </c>
      <c r="B91" s="169"/>
      <c r="C91" s="12"/>
      <c r="D91" s="6"/>
      <c r="E91" s="12">
        <v>0.21099999999999999</v>
      </c>
      <c r="F91" s="12">
        <v>0.21099999999999999</v>
      </c>
      <c r="G91" s="12"/>
      <c r="H91" s="12"/>
    </row>
    <row r="92" spans="1:8" ht="37.5" customHeight="1">
      <c r="A92" s="174" t="s">
        <v>130</v>
      </c>
      <c r="B92" s="175"/>
      <c r="C92" s="5" t="s">
        <v>123</v>
      </c>
      <c r="D92" s="176" t="s">
        <v>123</v>
      </c>
      <c r="E92" s="76"/>
      <c r="F92" s="76"/>
      <c r="G92" s="76"/>
      <c r="H92" s="76"/>
    </row>
    <row r="93" spans="1:8">
      <c r="A93" s="174" t="s">
        <v>131</v>
      </c>
      <c r="B93" s="175"/>
      <c r="C93" s="5"/>
      <c r="D93" s="177"/>
      <c r="E93" s="76"/>
      <c r="F93" s="76"/>
      <c r="G93" s="76"/>
      <c r="H93" s="76"/>
    </row>
    <row r="94" spans="1:8">
      <c r="A94" s="155" t="s">
        <v>132</v>
      </c>
      <c r="B94" s="156"/>
      <c r="C94" s="18" t="s">
        <v>126</v>
      </c>
      <c r="D94" s="18" t="s">
        <v>126</v>
      </c>
      <c r="E94" s="12">
        <v>0.05</v>
      </c>
      <c r="F94" s="12">
        <v>0.05</v>
      </c>
      <c r="G94" s="12"/>
      <c r="H94" s="12"/>
    </row>
    <row r="95" spans="1:8">
      <c r="A95" s="141" t="s">
        <v>133</v>
      </c>
      <c r="B95" s="142"/>
      <c r="C95" s="18" t="s">
        <v>126</v>
      </c>
      <c r="D95" s="18" t="s">
        <v>126</v>
      </c>
      <c r="E95" s="12">
        <v>0.75</v>
      </c>
      <c r="F95" s="12">
        <v>0.75</v>
      </c>
      <c r="G95" s="12"/>
      <c r="H95" s="12"/>
    </row>
    <row r="96" spans="1:8" ht="51">
      <c r="A96" s="141" t="s">
        <v>134</v>
      </c>
      <c r="B96" s="142"/>
      <c r="C96" s="18" t="s">
        <v>135</v>
      </c>
      <c r="D96" s="14" t="s">
        <v>135</v>
      </c>
      <c r="E96" s="12">
        <v>0.37</v>
      </c>
      <c r="F96" s="12">
        <v>0.37</v>
      </c>
      <c r="G96" s="12"/>
      <c r="H96" s="12"/>
    </row>
    <row r="97" spans="1:8" ht="63.75">
      <c r="A97" s="141" t="s">
        <v>136</v>
      </c>
      <c r="B97" s="142"/>
      <c r="C97" s="18" t="s">
        <v>121</v>
      </c>
      <c r="D97" s="14" t="s">
        <v>121</v>
      </c>
      <c r="E97" s="12">
        <v>2E-3</v>
      </c>
      <c r="F97" s="12">
        <v>2E-3</v>
      </c>
      <c r="G97" s="12"/>
      <c r="H97" s="12"/>
    </row>
    <row r="98" spans="1:8" ht="27.75" customHeight="1">
      <c r="A98" s="159" t="s">
        <v>137</v>
      </c>
      <c r="B98" s="160"/>
      <c r="C98" s="18" t="s">
        <v>138</v>
      </c>
      <c r="D98" s="18" t="s">
        <v>138</v>
      </c>
      <c r="E98" s="170">
        <v>0.68</v>
      </c>
      <c r="F98" s="170">
        <v>0.68</v>
      </c>
      <c r="G98" s="170"/>
      <c r="H98" s="170"/>
    </row>
    <row r="99" spans="1:8" ht="38.25">
      <c r="A99" s="141" t="s">
        <v>139</v>
      </c>
      <c r="B99" s="142"/>
      <c r="C99" s="18" t="s">
        <v>140</v>
      </c>
      <c r="D99" s="18" t="s">
        <v>140</v>
      </c>
      <c r="E99" s="171"/>
      <c r="F99" s="171"/>
      <c r="G99" s="171"/>
      <c r="H99" s="171"/>
    </row>
    <row r="100" spans="1:8" ht="63.75">
      <c r="A100" s="137" t="s">
        <v>141</v>
      </c>
      <c r="B100" s="138"/>
      <c r="C100" s="18" t="s">
        <v>142</v>
      </c>
      <c r="D100" s="18" t="s">
        <v>142</v>
      </c>
      <c r="E100" s="12">
        <v>0.06</v>
      </c>
      <c r="F100" s="12">
        <v>0.06</v>
      </c>
      <c r="G100" s="12"/>
      <c r="H100" s="12"/>
    </row>
    <row r="101" spans="1:8" ht="63.75">
      <c r="A101" s="141" t="s">
        <v>143</v>
      </c>
      <c r="B101" s="142"/>
      <c r="C101" s="18" t="s">
        <v>142</v>
      </c>
      <c r="D101" s="18" t="s">
        <v>142</v>
      </c>
      <c r="E101" s="170">
        <v>0.06</v>
      </c>
      <c r="F101" s="170">
        <v>0.06</v>
      </c>
      <c r="G101" s="170"/>
      <c r="H101" s="170"/>
    </row>
    <row r="102" spans="1:8" ht="38.25">
      <c r="A102" s="174" t="s">
        <v>144</v>
      </c>
      <c r="B102" s="175"/>
      <c r="C102" s="18" t="s">
        <v>140</v>
      </c>
      <c r="D102" s="18" t="s">
        <v>140</v>
      </c>
      <c r="E102" s="171"/>
      <c r="F102" s="171"/>
      <c r="G102" s="171"/>
      <c r="H102" s="171"/>
    </row>
    <row r="103" spans="1:8">
      <c r="A103" s="147" t="s">
        <v>145</v>
      </c>
      <c r="B103" s="148"/>
      <c r="C103" s="148"/>
      <c r="D103" s="149"/>
      <c r="E103" s="8">
        <v>2.04</v>
      </c>
      <c r="F103" s="8">
        <v>2.04</v>
      </c>
      <c r="G103" s="8"/>
      <c r="H103" s="8"/>
    </row>
    <row r="104" spans="1:8" ht="42" customHeight="1">
      <c r="A104" s="159" t="s">
        <v>146</v>
      </c>
      <c r="B104" s="160"/>
      <c r="C104" s="18" t="s">
        <v>138</v>
      </c>
      <c r="D104" s="18" t="s">
        <v>138</v>
      </c>
      <c r="E104" s="170">
        <v>0.76</v>
      </c>
      <c r="F104" s="170">
        <v>0.76</v>
      </c>
      <c r="G104" s="170"/>
      <c r="H104" s="170"/>
    </row>
    <row r="105" spans="1:8" ht="63.75">
      <c r="A105" s="141" t="s">
        <v>147</v>
      </c>
      <c r="B105" s="142"/>
      <c r="C105" s="18" t="s">
        <v>148</v>
      </c>
      <c r="D105" s="18" t="s">
        <v>148</v>
      </c>
      <c r="E105" s="171"/>
      <c r="F105" s="171"/>
      <c r="G105" s="171"/>
      <c r="H105" s="171"/>
    </row>
    <row r="106" spans="1:8" ht="51" customHeight="1">
      <c r="A106" s="159" t="s">
        <v>149</v>
      </c>
      <c r="B106" s="160"/>
      <c r="C106" s="18" t="s">
        <v>150</v>
      </c>
      <c r="D106" s="18" t="s">
        <v>150</v>
      </c>
      <c r="E106" s="71">
        <v>1.28</v>
      </c>
      <c r="F106" s="71">
        <v>1.28</v>
      </c>
      <c r="G106" s="71"/>
      <c r="H106" s="71"/>
    </row>
    <row r="107" spans="1:8">
      <c r="A107" s="173" t="s">
        <v>256</v>
      </c>
      <c r="B107" s="173"/>
      <c r="C107" s="173"/>
      <c r="D107" s="173"/>
      <c r="E107" s="8">
        <v>1.788</v>
      </c>
      <c r="F107" s="8">
        <v>1.788</v>
      </c>
      <c r="G107" s="8"/>
      <c r="H107" s="8"/>
    </row>
    <row r="108" spans="1:8" ht="69" customHeight="1">
      <c r="A108" s="141" t="s">
        <v>151</v>
      </c>
      <c r="B108" s="142"/>
      <c r="C108" s="18" t="s">
        <v>152</v>
      </c>
      <c r="D108" s="18" t="s">
        <v>152</v>
      </c>
      <c r="E108" s="170">
        <v>0.12</v>
      </c>
      <c r="F108" s="170">
        <v>0.12</v>
      </c>
      <c r="G108" s="170"/>
      <c r="H108" s="170"/>
    </row>
    <row r="109" spans="1:8" ht="54" customHeight="1">
      <c r="A109" s="141" t="s">
        <v>153</v>
      </c>
      <c r="B109" s="142"/>
      <c r="C109" s="18" t="s">
        <v>154</v>
      </c>
      <c r="D109" s="18" t="s">
        <v>154</v>
      </c>
      <c r="E109" s="171"/>
      <c r="F109" s="171"/>
      <c r="G109" s="171"/>
      <c r="H109" s="171"/>
    </row>
    <row r="110" spans="1:8" ht="78.75" customHeight="1">
      <c r="A110" s="159" t="s">
        <v>155</v>
      </c>
      <c r="B110" s="160"/>
      <c r="C110" s="18" t="s">
        <v>156</v>
      </c>
      <c r="D110" s="18" t="s">
        <v>156</v>
      </c>
      <c r="E110" s="71">
        <v>0.16800000000000001</v>
      </c>
      <c r="F110" s="71">
        <v>0.16800000000000001</v>
      </c>
      <c r="G110" s="71"/>
      <c r="H110" s="71"/>
    </row>
    <row r="111" spans="1:8" ht="17.25" customHeight="1">
      <c r="A111" s="159" t="s">
        <v>157</v>
      </c>
      <c r="B111" s="160"/>
      <c r="C111" s="18" t="s">
        <v>126</v>
      </c>
      <c r="D111" s="18" t="s">
        <v>126</v>
      </c>
      <c r="E111" s="71">
        <v>0.04</v>
      </c>
      <c r="F111" s="71">
        <v>0.04</v>
      </c>
      <c r="G111" s="71"/>
      <c r="H111" s="71"/>
    </row>
    <row r="112" spans="1:8" ht="64.5" customHeight="1">
      <c r="A112" s="159" t="s">
        <v>158</v>
      </c>
      <c r="B112" s="160"/>
      <c r="C112" s="18" t="s">
        <v>138</v>
      </c>
      <c r="D112" s="18" t="s">
        <v>138</v>
      </c>
      <c r="E112" s="71">
        <v>0.47</v>
      </c>
      <c r="F112" s="71">
        <v>0.47</v>
      </c>
      <c r="G112" s="71"/>
      <c r="H112" s="71"/>
    </row>
    <row r="113" spans="1:8" ht="76.5" customHeight="1">
      <c r="A113" s="159" t="s">
        <v>257</v>
      </c>
      <c r="B113" s="160"/>
      <c r="C113" s="18" t="s">
        <v>258</v>
      </c>
      <c r="D113" s="18" t="s">
        <v>258</v>
      </c>
      <c r="E113" s="71">
        <v>0.95</v>
      </c>
      <c r="F113" s="71">
        <v>0.95</v>
      </c>
      <c r="G113" s="71"/>
      <c r="H113" s="71"/>
    </row>
    <row r="114" spans="1:8" ht="76.5" customHeight="1">
      <c r="A114" s="141" t="s">
        <v>159</v>
      </c>
      <c r="B114" s="142"/>
      <c r="C114" s="18" t="s">
        <v>160</v>
      </c>
      <c r="D114" s="18" t="s">
        <v>160</v>
      </c>
      <c r="E114" s="12">
        <v>0.03</v>
      </c>
      <c r="F114" s="12">
        <v>0.03</v>
      </c>
      <c r="G114" s="12"/>
      <c r="H114" s="76"/>
    </row>
    <row r="115" spans="1:8" ht="24" customHeight="1">
      <c r="A115" s="137" t="s">
        <v>161</v>
      </c>
      <c r="B115" s="138"/>
      <c r="C115" s="164" t="s">
        <v>140</v>
      </c>
      <c r="D115" s="164" t="s">
        <v>140</v>
      </c>
      <c r="E115" s="170">
        <v>0.01</v>
      </c>
      <c r="F115" s="170">
        <v>0.01</v>
      </c>
      <c r="G115" s="170"/>
      <c r="H115" s="139"/>
    </row>
    <row r="116" spans="1:8" ht="20.25" customHeight="1">
      <c r="A116" s="126"/>
      <c r="B116" s="127"/>
      <c r="C116" s="166"/>
      <c r="D116" s="166"/>
      <c r="E116" s="171"/>
      <c r="F116" s="171"/>
      <c r="G116" s="171"/>
      <c r="H116" s="172"/>
    </row>
    <row r="117" spans="1:8">
      <c r="A117" s="147" t="s">
        <v>162</v>
      </c>
      <c r="B117" s="148"/>
      <c r="C117" s="148"/>
      <c r="D117" s="148"/>
      <c r="E117" s="148"/>
      <c r="F117" s="148"/>
      <c r="G117" s="148"/>
      <c r="H117" s="149"/>
    </row>
    <row r="118" spans="1:8">
      <c r="A118" s="141" t="s">
        <v>163</v>
      </c>
      <c r="B118" s="142"/>
      <c r="C118" s="5"/>
      <c r="D118" s="5"/>
      <c r="E118" s="12">
        <v>1.67</v>
      </c>
      <c r="F118" s="12">
        <v>1.67</v>
      </c>
      <c r="G118" s="12"/>
      <c r="H118" s="76"/>
    </row>
    <row r="119" spans="1:8" ht="51.75" customHeight="1">
      <c r="A119" s="159" t="s">
        <v>164</v>
      </c>
      <c r="B119" s="160"/>
      <c r="C119" s="18" t="s">
        <v>165</v>
      </c>
      <c r="D119" s="15" t="s">
        <v>165</v>
      </c>
      <c r="E119" s="76"/>
      <c r="F119" s="76"/>
      <c r="G119" s="76"/>
      <c r="H119" s="76"/>
    </row>
    <row r="120" spans="1:8" ht="38.25" customHeight="1">
      <c r="A120" s="141" t="s">
        <v>166</v>
      </c>
      <c r="B120" s="142"/>
      <c r="C120" s="18" t="s">
        <v>167</v>
      </c>
      <c r="D120" s="76" t="s">
        <v>167</v>
      </c>
      <c r="E120" s="76"/>
      <c r="F120" s="76"/>
      <c r="G120" s="76"/>
      <c r="H120" s="76"/>
    </row>
    <row r="121" spans="1:8" ht="38.25" customHeight="1">
      <c r="A121" s="141" t="s">
        <v>168</v>
      </c>
      <c r="B121" s="142"/>
      <c r="C121" s="18" t="s">
        <v>100</v>
      </c>
      <c r="D121" s="76" t="s">
        <v>100</v>
      </c>
      <c r="E121" s="76"/>
      <c r="F121" s="76"/>
      <c r="G121" s="76"/>
      <c r="H121" s="76"/>
    </row>
    <row r="122" spans="1:8" ht="27" customHeight="1">
      <c r="A122" s="141" t="s">
        <v>169</v>
      </c>
      <c r="B122" s="142"/>
      <c r="C122" s="18" t="s">
        <v>126</v>
      </c>
      <c r="D122" s="18" t="s">
        <v>126</v>
      </c>
      <c r="E122" s="76"/>
      <c r="F122" s="76"/>
      <c r="G122" s="76"/>
      <c r="H122" s="76"/>
    </row>
    <row r="123" spans="1:8" ht="117" customHeight="1">
      <c r="A123" s="141" t="s">
        <v>170</v>
      </c>
      <c r="B123" s="142"/>
      <c r="C123" s="18" t="s">
        <v>138</v>
      </c>
      <c r="D123" s="18" t="s">
        <v>138</v>
      </c>
      <c r="E123" s="18">
        <v>3.0000000000000001E-3</v>
      </c>
      <c r="F123" s="18">
        <v>3.0000000000000001E-3</v>
      </c>
      <c r="G123" s="18"/>
      <c r="H123" s="18"/>
    </row>
    <row r="124" spans="1:8" ht="51" customHeight="1">
      <c r="A124" s="141" t="s">
        <v>171</v>
      </c>
      <c r="B124" s="142"/>
      <c r="C124" s="18" t="s">
        <v>172</v>
      </c>
      <c r="D124" s="14" t="s">
        <v>172</v>
      </c>
      <c r="E124" s="18">
        <v>0.06</v>
      </c>
      <c r="F124" s="18">
        <v>0.06</v>
      </c>
      <c r="G124" s="18"/>
      <c r="H124" s="18"/>
    </row>
    <row r="125" spans="1:8" ht="58.5" customHeight="1">
      <c r="A125" s="159" t="s">
        <v>173</v>
      </c>
      <c r="B125" s="160"/>
      <c r="C125" s="18" t="s">
        <v>174</v>
      </c>
      <c r="D125" s="18" t="s">
        <v>174</v>
      </c>
      <c r="E125" s="18">
        <v>0.16</v>
      </c>
      <c r="F125" s="18">
        <v>0.16</v>
      </c>
      <c r="G125" s="18"/>
      <c r="H125" s="18"/>
    </row>
    <row r="126" spans="1:8" ht="39.75" customHeight="1">
      <c r="A126" s="159" t="s">
        <v>175</v>
      </c>
      <c r="B126" s="160"/>
      <c r="C126" s="18" t="s">
        <v>174</v>
      </c>
      <c r="D126" s="18" t="s">
        <v>174</v>
      </c>
      <c r="E126" s="18">
        <v>0.36</v>
      </c>
      <c r="F126" s="18">
        <v>0.36</v>
      </c>
      <c r="G126" s="18"/>
      <c r="H126" s="18"/>
    </row>
    <row r="127" spans="1:8" ht="33.75" customHeight="1">
      <c r="A127" s="159" t="s">
        <v>176</v>
      </c>
      <c r="B127" s="160"/>
      <c r="C127" s="18" t="s">
        <v>177</v>
      </c>
      <c r="D127" s="73" t="s">
        <v>177</v>
      </c>
      <c r="E127" s="18">
        <v>0.05</v>
      </c>
      <c r="F127" s="18">
        <v>0.05</v>
      </c>
      <c r="G127" s="18"/>
      <c r="H127" s="18"/>
    </row>
    <row r="128" spans="1:8" ht="24.75" customHeight="1">
      <c r="A128" s="159" t="s">
        <v>178</v>
      </c>
      <c r="B128" s="160"/>
      <c r="C128" s="18" t="s">
        <v>138</v>
      </c>
      <c r="D128" s="18" t="s">
        <v>138</v>
      </c>
      <c r="E128" s="18">
        <v>7.0000000000000007E-2</v>
      </c>
      <c r="F128" s="18">
        <v>7.0000000000000007E-2</v>
      </c>
      <c r="G128" s="18"/>
      <c r="H128" s="18"/>
    </row>
    <row r="129" spans="1:8" ht="26.25" customHeight="1">
      <c r="A129" s="159" t="s">
        <v>179</v>
      </c>
      <c r="B129" s="160"/>
      <c r="C129" s="18" t="s">
        <v>177</v>
      </c>
      <c r="D129" s="73" t="s">
        <v>177</v>
      </c>
      <c r="E129" s="18">
        <v>0.04</v>
      </c>
      <c r="F129" s="18">
        <v>0.04</v>
      </c>
      <c r="G129" s="18"/>
      <c r="H129" s="18"/>
    </row>
    <row r="130" spans="1:8" ht="15" customHeight="1">
      <c r="A130" s="167" t="s">
        <v>180</v>
      </c>
      <c r="B130" s="168"/>
      <c r="C130" s="168"/>
      <c r="D130" s="169"/>
      <c r="E130" s="75">
        <v>3.82</v>
      </c>
      <c r="F130" s="75">
        <v>3.82</v>
      </c>
      <c r="G130" s="75"/>
      <c r="H130" s="75"/>
    </row>
    <row r="131" spans="1:8" ht="15" customHeight="1">
      <c r="A131" s="159" t="s">
        <v>181</v>
      </c>
      <c r="B131" s="160"/>
      <c r="C131" s="18" t="s">
        <v>182</v>
      </c>
      <c r="D131" s="5" t="s">
        <v>182</v>
      </c>
      <c r="E131" s="18">
        <v>3.79</v>
      </c>
      <c r="F131" s="18">
        <v>3.79</v>
      </c>
      <c r="G131" s="18"/>
      <c r="H131" s="49"/>
    </row>
    <row r="132" spans="1:8" ht="37.5" customHeight="1">
      <c r="A132" s="159" t="s">
        <v>183</v>
      </c>
      <c r="B132" s="160"/>
      <c r="C132" s="18" t="s">
        <v>177</v>
      </c>
      <c r="D132" s="73" t="s">
        <v>177</v>
      </c>
      <c r="E132" s="18">
        <v>0.03</v>
      </c>
      <c r="F132" s="18">
        <v>0.03</v>
      </c>
      <c r="G132" s="18"/>
      <c r="H132" s="49"/>
    </row>
    <row r="133" spans="1:8" ht="39.75" customHeight="1">
      <c r="A133" s="159" t="s">
        <v>184</v>
      </c>
      <c r="B133" s="160"/>
      <c r="C133" s="18" t="s">
        <v>152</v>
      </c>
      <c r="D133" s="18" t="s">
        <v>152</v>
      </c>
      <c r="E133" s="18">
        <v>0.03</v>
      </c>
      <c r="F133" s="18">
        <v>0.03</v>
      </c>
      <c r="G133" s="18"/>
      <c r="H133" s="49"/>
    </row>
    <row r="134" spans="1:8" ht="45.75" customHeight="1">
      <c r="A134" s="159" t="s">
        <v>185</v>
      </c>
      <c r="B134" s="160"/>
      <c r="C134" s="18" t="s">
        <v>152</v>
      </c>
      <c r="D134" s="18" t="s">
        <v>152</v>
      </c>
      <c r="E134" s="18">
        <v>0.31</v>
      </c>
      <c r="F134" s="18">
        <v>0.31</v>
      </c>
      <c r="G134" s="18"/>
      <c r="H134" s="49"/>
    </row>
    <row r="135" spans="1:8">
      <c r="A135" s="161" t="s">
        <v>186</v>
      </c>
      <c r="B135" s="162"/>
      <c r="C135" s="162"/>
      <c r="D135" s="162"/>
      <c r="E135" s="162"/>
      <c r="F135" s="162"/>
      <c r="G135" s="162"/>
      <c r="H135" s="163"/>
    </row>
    <row r="136" spans="1:8" ht="29.25" customHeight="1">
      <c r="A136" s="141" t="s">
        <v>187</v>
      </c>
      <c r="B136" s="142"/>
      <c r="C136" s="18" t="s">
        <v>188</v>
      </c>
      <c r="D136" s="5" t="s">
        <v>188</v>
      </c>
      <c r="E136" s="18">
        <v>1.53</v>
      </c>
      <c r="F136" s="18">
        <v>1.53</v>
      </c>
      <c r="G136" s="18"/>
      <c r="H136" s="18"/>
    </row>
    <row r="137" spans="1:8" ht="27.75" customHeight="1">
      <c r="A137" s="159" t="s">
        <v>189</v>
      </c>
      <c r="B137" s="160"/>
      <c r="C137" s="18" t="s">
        <v>190</v>
      </c>
      <c r="D137" s="5" t="s">
        <v>190</v>
      </c>
      <c r="E137" s="18">
        <v>0.15</v>
      </c>
      <c r="F137" s="18">
        <v>0.15</v>
      </c>
      <c r="G137" s="18"/>
      <c r="H137" s="18"/>
    </row>
    <row r="138" spans="1:8">
      <c r="A138" s="152" t="s">
        <v>191</v>
      </c>
      <c r="B138" s="153"/>
      <c r="C138" s="153"/>
      <c r="D138" s="153"/>
      <c r="E138" s="153"/>
      <c r="F138" s="153"/>
      <c r="G138" s="153"/>
      <c r="H138" s="154"/>
    </row>
    <row r="139" spans="1:8" ht="29.25" customHeight="1">
      <c r="A139" s="159" t="s">
        <v>192</v>
      </c>
      <c r="B139" s="160"/>
      <c r="C139" s="18" t="s">
        <v>193</v>
      </c>
      <c r="D139" s="18" t="s">
        <v>193</v>
      </c>
      <c r="E139" s="164">
        <v>7.22</v>
      </c>
      <c r="F139" s="164">
        <v>7.22</v>
      </c>
      <c r="G139" s="164"/>
      <c r="H139" s="164"/>
    </row>
    <row r="140" spans="1:8" ht="27" customHeight="1">
      <c r="A140" s="159" t="s">
        <v>194</v>
      </c>
      <c r="B140" s="160"/>
      <c r="C140" s="18" t="s">
        <v>193</v>
      </c>
      <c r="D140" s="18" t="s">
        <v>193</v>
      </c>
      <c r="E140" s="165"/>
      <c r="F140" s="165"/>
      <c r="G140" s="165"/>
      <c r="H140" s="165"/>
    </row>
    <row r="141" spans="1:8" ht="24" customHeight="1">
      <c r="A141" s="159" t="s">
        <v>195</v>
      </c>
      <c r="B141" s="160"/>
      <c r="C141" s="18" t="s">
        <v>182</v>
      </c>
      <c r="D141" s="5" t="s">
        <v>182</v>
      </c>
      <c r="E141" s="165"/>
      <c r="F141" s="165"/>
      <c r="G141" s="165"/>
      <c r="H141" s="165"/>
    </row>
    <row r="142" spans="1:8" ht="26.25" customHeight="1">
      <c r="A142" s="159" t="s">
        <v>196</v>
      </c>
      <c r="B142" s="160"/>
      <c r="C142" s="18" t="s">
        <v>126</v>
      </c>
      <c r="D142" s="5" t="s">
        <v>126</v>
      </c>
      <c r="E142" s="166"/>
      <c r="F142" s="166"/>
      <c r="G142" s="166"/>
      <c r="H142" s="166"/>
    </row>
    <row r="143" spans="1:8">
      <c r="A143" s="134" t="s">
        <v>197</v>
      </c>
      <c r="B143" s="135"/>
      <c r="C143" s="135"/>
      <c r="D143" s="136"/>
      <c r="E143" s="8">
        <v>2.81</v>
      </c>
      <c r="F143" s="8">
        <v>2.81</v>
      </c>
      <c r="G143" s="76"/>
      <c r="H143" s="76"/>
    </row>
    <row r="144" spans="1:8">
      <c r="A144" s="152" t="s">
        <v>198</v>
      </c>
      <c r="B144" s="153"/>
      <c r="C144" s="153"/>
      <c r="D144" s="153"/>
      <c r="E144" s="153"/>
      <c r="F144" s="153"/>
      <c r="G144" s="153"/>
      <c r="H144" s="154"/>
    </row>
    <row r="145" spans="1:8">
      <c r="A145" s="152" t="s">
        <v>199</v>
      </c>
      <c r="B145" s="153"/>
      <c r="C145" s="153"/>
      <c r="D145" s="153"/>
      <c r="E145" s="153"/>
      <c r="F145" s="153"/>
      <c r="G145" s="153"/>
      <c r="H145" s="154"/>
    </row>
    <row r="146" spans="1:8">
      <c r="A146" s="152" t="s">
        <v>200</v>
      </c>
      <c r="B146" s="153"/>
      <c r="C146" s="153"/>
      <c r="D146" s="153"/>
      <c r="E146" s="153"/>
      <c r="F146" s="153"/>
      <c r="G146" s="153"/>
      <c r="H146" s="154"/>
    </row>
    <row r="147" spans="1:8" ht="38.25" customHeight="1">
      <c r="A147" s="155" t="s">
        <v>201</v>
      </c>
      <c r="B147" s="156"/>
      <c r="C147" s="18" t="s">
        <v>202</v>
      </c>
      <c r="D147" s="18" t="s">
        <v>202</v>
      </c>
      <c r="E147" s="18">
        <v>0.52</v>
      </c>
      <c r="F147" s="18">
        <v>0.52</v>
      </c>
      <c r="G147" s="18"/>
      <c r="H147" s="18"/>
    </row>
    <row r="148" spans="1:8" ht="40.5" customHeight="1">
      <c r="A148" s="155" t="s">
        <v>203</v>
      </c>
      <c r="B148" s="156"/>
      <c r="C148" s="18" t="s">
        <v>204</v>
      </c>
      <c r="D148" s="18" t="s">
        <v>204</v>
      </c>
      <c r="E148" s="18">
        <v>0.28000000000000003</v>
      </c>
      <c r="F148" s="18">
        <v>0.28000000000000003</v>
      </c>
      <c r="G148" s="18"/>
      <c r="H148" s="18"/>
    </row>
    <row r="149" spans="1:8" ht="63.75">
      <c r="A149" s="137" t="s">
        <v>205</v>
      </c>
      <c r="B149" s="138"/>
      <c r="C149" s="18" t="s">
        <v>206</v>
      </c>
      <c r="D149" s="18" t="s">
        <v>206</v>
      </c>
      <c r="E149" s="18">
        <v>0.01</v>
      </c>
      <c r="F149" s="18">
        <v>0.01</v>
      </c>
      <c r="G149" s="18"/>
      <c r="H149" s="18"/>
    </row>
    <row r="150" spans="1:8" ht="38.25" customHeight="1">
      <c r="A150" s="137" t="s">
        <v>207</v>
      </c>
      <c r="B150" s="138"/>
      <c r="C150" s="18" t="s">
        <v>138</v>
      </c>
      <c r="D150" s="18" t="s">
        <v>138</v>
      </c>
      <c r="E150" s="18">
        <v>0.04</v>
      </c>
      <c r="F150" s="18">
        <v>0.04</v>
      </c>
      <c r="G150" s="18"/>
      <c r="H150" s="18"/>
    </row>
    <row r="151" spans="1:8" ht="15" customHeight="1">
      <c r="A151" s="157" t="s">
        <v>208</v>
      </c>
      <c r="B151" s="158"/>
      <c r="C151" s="18" t="s">
        <v>126</v>
      </c>
      <c r="D151" s="18" t="s">
        <v>126</v>
      </c>
      <c r="E151" s="18">
        <v>0.03</v>
      </c>
      <c r="F151" s="18">
        <v>0.03</v>
      </c>
      <c r="G151" s="18"/>
      <c r="H151" s="18"/>
    </row>
    <row r="152" spans="1:8" ht="36.75" customHeight="1">
      <c r="A152" s="159" t="s">
        <v>209</v>
      </c>
      <c r="B152" s="160"/>
      <c r="C152" s="18" t="s">
        <v>126</v>
      </c>
      <c r="D152" s="18" t="s">
        <v>126</v>
      </c>
      <c r="E152" s="18">
        <v>0.1</v>
      </c>
      <c r="F152" s="18">
        <v>0.1</v>
      </c>
      <c r="G152" s="18"/>
      <c r="H152" s="18"/>
    </row>
    <row r="153" spans="1:8">
      <c r="A153" s="152" t="s">
        <v>102</v>
      </c>
      <c r="B153" s="153"/>
      <c r="C153" s="153"/>
      <c r="D153" s="153"/>
      <c r="E153" s="153"/>
      <c r="F153" s="153"/>
      <c r="G153" s="153"/>
      <c r="H153" s="154"/>
    </row>
    <row r="154" spans="1:8" ht="42.75" customHeight="1">
      <c r="A154" s="159" t="s">
        <v>210</v>
      </c>
      <c r="B154" s="160"/>
      <c r="C154" s="18" t="s">
        <v>211</v>
      </c>
      <c r="D154" s="18" t="s">
        <v>211</v>
      </c>
      <c r="E154" s="18">
        <v>0.12</v>
      </c>
      <c r="F154" s="18">
        <v>0.12</v>
      </c>
      <c r="G154" s="18"/>
      <c r="H154" s="18"/>
    </row>
    <row r="155" spans="1:8" ht="38.25">
      <c r="A155" s="141" t="s">
        <v>212</v>
      </c>
      <c r="B155" s="142"/>
      <c r="C155" s="18" t="s">
        <v>213</v>
      </c>
      <c r="D155" s="18" t="s">
        <v>213</v>
      </c>
      <c r="E155" s="18">
        <v>0.05</v>
      </c>
      <c r="F155" s="18">
        <v>0.05</v>
      </c>
      <c r="G155" s="18"/>
      <c r="H155" s="18"/>
    </row>
    <row r="156" spans="1:8" ht="52.5" customHeight="1">
      <c r="A156" s="141" t="s">
        <v>259</v>
      </c>
      <c r="B156" s="142"/>
      <c r="C156" s="18" t="s">
        <v>126</v>
      </c>
      <c r="D156" s="18" t="s">
        <v>126</v>
      </c>
      <c r="E156" s="18">
        <v>0.04</v>
      </c>
      <c r="F156" s="18">
        <v>0.04</v>
      </c>
      <c r="G156" s="18"/>
      <c r="H156" s="18"/>
    </row>
    <row r="157" spans="1:8" ht="50.25" customHeight="1">
      <c r="A157" s="143" t="s">
        <v>260</v>
      </c>
      <c r="B157" s="143"/>
      <c r="C157" s="18" t="s">
        <v>177</v>
      </c>
      <c r="D157" s="18" t="s">
        <v>177</v>
      </c>
      <c r="E157" s="18">
        <v>0.08</v>
      </c>
      <c r="F157" s="18">
        <v>0.08</v>
      </c>
      <c r="G157" s="9"/>
      <c r="H157" s="76"/>
    </row>
    <row r="158" spans="1:8" ht="63.75" customHeight="1">
      <c r="A158" s="72"/>
      <c r="B158" s="72"/>
      <c r="C158" s="58"/>
      <c r="D158" s="58"/>
      <c r="E158" s="58"/>
      <c r="F158" s="58"/>
      <c r="G158" s="59"/>
      <c r="H158" s="60"/>
    </row>
    <row r="159" spans="1:8">
      <c r="A159" s="144" t="s">
        <v>218</v>
      </c>
      <c r="B159" s="145"/>
      <c r="C159" s="145"/>
      <c r="D159" s="145"/>
      <c r="E159" s="145"/>
      <c r="F159" s="145"/>
      <c r="G159" s="145"/>
      <c r="H159" s="146"/>
    </row>
    <row r="160" spans="1:8">
      <c r="A160" s="147" t="s">
        <v>261</v>
      </c>
      <c r="B160" s="148"/>
      <c r="C160" s="148"/>
      <c r="D160" s="148"/>
      <c r="E160" s="148"/>
      <c r="F160" s="148"/>
      <c r="G160" s="148"/>
      <c r="H160" s="149"/>
    </row>
    <row r="161" spans="1:8" ht="63.75">
      <c r="A161" s="143" t="s">
        <v>214</v>
      </c>
      <c r="B161" s="143"/>
      <c r="C161" s="18" t="s">
        <v>215</v>
      </c>
      <c r="D161" s="74" t="s">
        <v>215</v>
      </c>
      <c r="E161" s="12">
        <v>0.17</v>
      </c>
      <c r="F161" s="12">
        <v>0.17</v>
      </c>
      <c r="G161" s="76"/>
      <c r="H161" s="76"/>
    </row>
    <row r="162" spans="1:8">
      <c r="A162" s="134" t="s">
        <v>262</v>
      </c>
      <c r="B162" s="135"/>
      <c r="C162" s="135"/>
      <c r="D162" s="135"/>
      <c r="E162" s="135"/>
      <c r="F162" s="135"/>
      <c r="G162" s="135"/>
      <c r="H162" s="136"/>
    </row>
    <row r="163" spans="1:8" ht="63.75">
      <c r="A163" s="141" t="s">
        <v>216</v>
      </c>
      <c r="B163" s="142"/>
      <c r="C163" s="18" t="s">
        <v>217</v>
      </c>
      <c r="D163" s="74" t="s">
        <v>217</v>
      </c>
      <c r="E163" s="76"/>
      <c r="F163" s="76"/>
      <c r="G163" s="74"/>
      <c r="H163" s="74"/>
    </row>
    <row r="164" spans="1:8">
      <c r="A164" s="147" t="s">
        <v>263</v>
      </c>
      <c r="B164" s="148"/>
      <c r="C164" s="148"/>
      <c r="D164" s="148"/>
      <c r="E164" s="148"/>
      <c r="F164" s="148"/>
      <c r="G164" s="148"/>
      <c r="H164" s="149"/>
    </row>
    <row r="165" spans="1:8" ht="76.5">
      <c r="A165" s="150" t="s">
        <v>219</v>
      </c>
      <c r="B165" s="151"/>
      <c r="C165" s="18" t="s">
        <v>220</v>
      </c>
      <c r="D165" s="14" t="s">
        <v>220</v>
      </c>
      <c r="E165" s="12">
        <v>0.18</v>
      </c>
      <c r="F165" s="12">
        <v>0.18</v>
      </c>
      <c r="G165" s="76"/>
      <c r="H165" s="76"/>
    </row>
    <row r="166" spans="1:8" ht="76.5">
      <c r="A166" s="141" t="s">
        <v>221</v>
      </c>
      <c r="B166" s="142"/>
      <c r="C166" s="18" t="s">
        <v>222</v>
      </c>
      <c r="D166" s="18" t="s">
        <v>222</v>
      </c>
      <c r="E166" s="12">
        <v>0.08</v>
      </c>
      <c r="F166" s="12">
        <v>0.08</v>
      </c>
      <c r="G166" s="76"/>
      <c r="H166" s="76"/>
    </row>
    <row r="167" spans="1:8">
      <c r="A167" s="147" t="s">
        <v>264</v>
      </c>
      <c r="B167" s="148"/>
      <c r="C167" s="148"/>
      <c r="D167" s="148"/>
      <c r="E167" s="148"/>
      <c r="F167" s="148"/>
      <c r="G167" s="148"/>
      <c r="H167" s="149"/>
    </row>
    <row r="168" spans="1:8" ht="51">
      <c r="A168" s="132" t="s">
        <v>223</v>
      </c>
      <c r="B168" s="133"/>
      <c r="C168" s="18" t="s">
        <v>224</v>
      </c>
      <c r="D168" s="18" t="s">
        <v>224</v>
      </c>
      <c r="E168" s="12">
        <v>7.0000000000000007E-2</v>
      </c>
      <c r="F168" s="12">
        <v>7.0000000000000007E-2</v>
      </c>
      <c r="G168" s="76"/>
      <c r="H168" s="76"/>
    </row>
    <row r="169" spans="1:8" ht="51.75">
      <c r="A169" s="132" t="s">
        <v>225</v>
      </c>
      <c r="B169" s="133"/>
      <c r="C169" s="18" t="s">
        <v>226</v>
      </c>
      <c r="D169" s="15" t="s">
        <v>226</v>
      </c>
      <c r="E169" s="12">
        <v>0.03</v>
      </c>
      <c r="F169" s="12">
        <v>0.03</v>
      </c>
      <c r="G169" s="76"/>
      <c r="H169" s="76"/>
    </row>
    <row r="170" spans="1:8" ht="51.75">
      <c r="A170" s="132" t="s">
        <v>227</v>
      </c>
      <c r="B170" s="133"/>
      <c r="C170" s="18" t="s">
        <v>226</v>
      </c>
      <c r="D170" s="6" t="s">
        <v>226</v>
      </c>
      <c r="E170" s="12">
        <v>0.01</v>
      </c>
      <c r="F170" s="12">
        <v>0.01</v>
      </c>
      <c r="G170" s="76"/>
      <c r="H170" s="76"/>
    </row>
    <row r="171" spans="1:8">
      <c r="A171" s="134" t="s">
        <v>228</v>
      </c>
      <c r="B171" s="135"/>
      <c r="C171" s="135"/>
      <c r="D171" s="135"/>
      <c r="E171" s="135"/>
      <c r="F171" s="135"/>
      <c r="G171" s="135"/>
      <c r="H171" s="136"/>
    </row>
    <row r="172" spans="1:8" ht="16.5" customHeight="1">
      <c r="A172" s="137" t="s">
        <v>229</v>
      </c>
      <c r="B172" s="138"/>
      <c r="C172" s="121" t="s">
        <v>233</v>
      </c>
      <c r="D172" s="139" t="s">
        <v>233</v>
      </c>
      <c r="E172" s="121">
        <v>0.98</v>
      </c>
      <c r="F172" s="121">
        <v>0.98</v>
      </c>
      <c r="G172" s="121"/>
      <c r="H172" s="121"/>
    </row>
    <row r="173" spans="1:8" ht="12" customHeight="1">
      <c r="A173" s="124" t="s">
        <v>230</v>
      </c>
      <c r="B173" s="125"/>
      <c r="C173" s="122"/>
      <c r="D173" s="140"/>
      <c r="E173" s="122"/>
      <c r="F173" s="122"/>
      <c r="G173" s="122"/>
      <c r="H173" s="122"/>
    </row>
    <row r="174" spans="1:8" ht="25.15" customHeight="1">
      <c r="A174" s="124" t="s">
        <v>231</v>
      </c>
      <c r="B174" s="125"/>
      <c r="C174" s="122"/>
      <c r="D174" s="140"/>
      <c r="E174" s="122"/>
      <c r="F174" s="122"/>
      <c r="G174" s="122"/>
      <c r="H174" s="122"/>
    </row>
    <row r="175" spans="1:8">
      <c r="A175" s="124" t="s">
        <v>232</v>
      </c>
      <c r="B175" s="125"/>
      <c r="C175" s="122"/>
      <c r="D175" s="140"/>
      <c r="E175" s="122"/>
      <c r="F175" s="122"/>
      <c r="G175" s="122"/>
      <c r="H175" s="122"/>
    </row>
    <row r="176" spans="1:8">
      <c r="A176" s="124" t="s">
        <v>265</v>
      </c>
      <c r="B176" s="125"/>
      <c r="C176" s="122"/>
      <c r="D176" s="140"/>
      <c r="E176" s="122"/>
      <c r="F176" s="122"/>
      <c r="G176" s="122"/>
      <c r="H176" s="122"/>
    </row>
    <row r="177" spans="1:14" ht="19.149999999999999" customHeight="1">
      <c r="A177" s="126" t="s">
        <v>266</v>
      </c>
      <c r="B177" s="127"/>
      <c r="C177" s="123"/>
      <c r="D177" s="140"/>
      <c r="E177" s="123"/>
      <c r="F177" s="123"/>
      <c r="G177" s="123"/>
      <c r="H177" s="123"/>
    </row>
    <row r="178" spans="1:14" ht="26.45" customHeight="1">
      <c r="A178" s="128" t="s">
        <v>234</v>
      </c>
      <c r="B178" s="128"/>
      <c r="C178" s="76" t="s">
        <v>177</v>
      </c>
      <c r="D178" s="7" t="s">
        <v>177</v>
      </c>
      <c r="E178" s="76">
        <v>0.01</v>
      </c>
      <c r="F178" s="76">
        <v>0.01</v>
      </c>
      <c r="G178" s="76"/>
      <c r="H178" s="76"/>
    </row>
    <row r="179" spans="1:14" ht="18.75">
      <c r="A179" s="36"/>
      <c r="B179" s="36"/>
    </row>
    <row r="180" spans="1:14" ht="18.75">
      <c r="A180" s="112" t="s">
        <v>0</v>
      </c>
      <c r="B180" s="112"/>
      <c r="C180" s="112"/>
      <c r="D180" s="112"/>
      <c r="E180" s="112"/>
      <c r="F180" s="112"/>
      <c r="G180" s="112"/>
      <c r="H180" s="112"/>
    </row>
    <row r="181" spans="1:14" ht="18.75">
      <c r="A181" s="36"/>
      <c r="B181" s="36"/>
    </row>
    <row r="182" spans="1:14" ht="48.75" customHeight="1">
      <c r="A182" s="129" t="s">
        <v>1</v>
      </c>
      <c r="B182" s="130"/>
      <c r="C182" s="131"/>
      <c r="D182" s="77" t="s">
        <v>2</v>
      </c>
      <c r="E182" s="117" t="s">
        <v>3</v>
      </c>
      <c r="F182" s="117"/>
      <c r="G182" s="117" t="s">
        <v>4</v>
      </c>
      <c r="H182" s="117"/>
    </row>
    <row r="183" spans="1:14" ht="48.75" customHeight="1">
      <c r="A183" s="100" t="s">
        <v>5</v>
      </c>
      <c r="B183" s="101"/>
      <c r="C183" s="102"/>
      <c r="D183" s="78">
        <f>D185+D188</f>
        <v>2873.4865600000003</v>
      </c>
      <c r="E183" s="114">
        <f>E185+E188</f>
        <v>42.0949658668073</v>
      </c>
      <c r="F183" s="115"/>
      <c r="G183" s="114">
        <f>G185+G188</f>
        <v>674.52736150234739</v>
      </c>
      <c r="H183" s="115"/>
    </row>
    <row r="184" spans="1:14" ht="15.75">
      <c r="A184" s="100" t="s">
        <v>6</v>
      </c>
      <c r="B184" s="101"/>
      <c r="C184" s="102"/>
      <c r="D184" s="78"/>
      <c r="E184" s="114"/>
      <c r="F184" s="115"/>
      <c r="G184" s="116"/>
      <c r="H184" s="116"/>
      <c r="I184" s="24"/>
      <c r="J184" t="s">
        <v>303</v>
      </c>
      <c r="K184">
        <f>4182.9*12</f>
        <v>50194.799999999996</v>
      </c>
      <c r="L184">
        <f>K184/12</f>
        <v>4182.8999999999996</v>
      </c>
      <c r="M184" t="s">
        <v>308</v>
      </c>
      <c r="N184">
        <f>229*12</f>
        <v>2748</v>
      </c>
    </row>
    <row r="185" spans="1:14" ht="15.75">
      <c r="A185" s="100" t="s">
        <v>7</v>
      </c>
      <c r="B185" s="101"/>
      <c r="C185" s="102"/>
      <c r="D185" s="78">
        <f>555280.61/1000</f>
        <v>555.28061000000002</v>
      </c>
      <c r="E185" s="114">
        <f>D185/11377/6*1000</f>
        <v>8.1345493832586229</v>
      </c>
      <c r="F185" s="115"/>
      <c r="G185" s="114">
        <f>D185*1000/710/6</f>
        <v>130.34756103286387</v>
      </c>
      <c r="H185" s="115"/>
      <c r="I185" s="24"/>
      <c r="J185" t="s">
        <v>304</v>
      </c>
      <c r="K185">
        <f>4854.6*11</f>
        <v>53400.600000000006</v>
      </c>
      <c r="L185">
        <f>K185/12</f>
        <v>4450.05</v>
      </c>
      <c r="M185" t="s">
        <v>315</v>
      </c>
      <c r="N185">
        <f>227*11</f>
        <v>2497</v>
      </c>
    </row>
    <row r="186" spans="1:14" ht="15.75">
      <c r="A186" s="100" t="s">
        <v>8</v>
      </c>
      <c r="B186" s="101"/>
      <c r="C186" s="102"/>
      <c r="D186" s="78"/>
      <c r="E186" s="114"/>
      <c r="F186" s="115"/>
      <c r="G186" s="116"/>
      <c r="H186" s="116"/>
      <c r="J186" t="s">
        <v>305</v>
      </c>
      <c r="K186">
        <f>3816.8*3</f>
        <v>11450.400000000001</v>
      </c>
      <c r="L186">
        <f>K186/12</f>
        <v>954.20000000000016</v>
      </c>
      <c r="M186" t="s">
        <v>309</v>
      </c>
      <c r="N186">
        <f>208*3</f>
        <v>624</v>
      </c>
    </row>
    <row r="187" spans="1:14" ht="15.75">
      <c r="A187" s="100" t="s">
        <v>9</v>
      </c>
      <c r="B187" s="101"/>
      <c r="C187" s="102"/>
      <c r="D187" s="78"/>
      <c r="E187" s="114"/>
      <c r="F187" s="115"/>
      <c r="G187" s="116"/>
      <c r="H187" s="116"/>
      <c r="J187" t="s">
        <v>306</v>
      </c>
      <c r="K187">
        <f>3857.2*3</f>
        <v>11571.599999999999</v>
      </c>
      <c r="L187">
        <f>K187/12</f>
        <v>964.29999999999984</v>
      </c>
      <c r="M187" t="s">
        <v>310</v>
      </c>
      <c r="N187">
        <f>212*3</f>
        <v>636</v>
      </c>
    </row>
    <row r="188" spans="1:14" ht="15.75">
      <c r="A188" s="100" t="s">
        <v>10</v>
      </c>
      <c r="B188" s="101"/>
      <c r="C188" s="102"/>
      <c r="D188" s="78">
        <f>D190+D191+D192+D193</f>
        <v>2318.2059500000005</v>
      </c>
      <c r="E188" s="114">
        <f>E190+E191+E192+E193</f>
        <v>33.960416483548677</v>
      </c>
      <c r="F188" s="115"/>
      <c r="G188" s="114">
        <f>G190+G191+G192+G193</f>
        <v>544.17980046948355</v>
      </c>
      <c r="H188" s="115"/>
      <c r="J188" t="s">
        <v>307</v>
      </c>
      <c r="K188">
        <f>434.1*3</f>
        <v>1302.3000000000002</v>
      </c>
      <c r="L188">
        <f>K188/12</f>
        <v>108.52500000000002</v>
      </c>
      <c r="M188" t="s">
        <v>311</v>
      </c>
      <c r="N188">
        <f>14*3</f>
        <v>42</v>
      </c>
    </row>
    <row r="189" spans="1:14" ht="15.75">
      <c r="A189" s="100" t="s">
        <v>6</v>
      </c>
      <c r="B189" s="101"/>
      <c r="C189" s="102"/>
      <c r="D189" s="78"/>
      <c r="E189" s="114"/>
      <c r="F189" s="115"/>
      <c r="G189" s="116"/>
      <c r="H189" s="116"/>
      <c r="K189">
        <f>SUM(K184:K188)</f>
        <v>127919.7</v>
      </c>
      <c r="L189">
        <f>SUM(L184:L188)</f>
        <v>10659.975</v>
      </c>
      <c r="N189">
        <f>SUM(N184:N188)</f>
        <v>6547</v>
      </c>
    </row>
    <row r="190" spans="1:14" ht="15.75">
      <c r="A190" s="100" t="s">
        <v>11</v>
      </c>
      <c r="B190" s="101"/>
      <c r="C190" s="102"/>
      <c r="D190" s="78">
        <f>209755.84/1000</f>
        <v>209.75584000000001</v>
      </c>
      <c r="E190" s="114">
        <f>D190/11377/6*1000</f>
        <v>3.0728053675544227</v>
      </c>
      <c r="F190" s="115"/>
      <c r="G190" s="114">
        <f>D190*1000/710/6</f>
        <v>49.238460093896713</v>
      </c>
      <c r="H190" s="115"/>
      <c r="J190" t="s">
        <v>308</v>
      </c>
      <c r="K190">
        <f>229*12</f>
        <v>2748</v>
      </c>
      <c r="L190">
        <f>K190/12</f>
        <v>229</v>
      </c>
    </row>
    <row r="191" spans="1:14" ht="15.75">
      <c r="A191" s="100" t="s">
        <v>12</v>
      </c>
      <c r="B191" s="101"/>
      <c r="C191" s="102"/>
      <c r="D191" s="78">
        <f>231712.2/1000</f>
        <v>231.71220000000002</v>
      </c>
      <c r="E191" s="114">
        <f>D191/11377/6*1000</f>
        <v>3.3944537224224312</v>
      </c>
      <c r="F191" s="115"/>
      <c r="G191" s="114">
        <f>D191*1000/710/6</f>
        <v>54.392535211267607</v>
      </c>
      <c r="H191" s="115"/>
      <c r="J191" t="s">
        <v>315</v>
      </c>
      <c r="K191">
        <f>227*11</f>
        <v>2497</v>
      </c>
      <c r="L191" s="55">
        <f>K191/12</f>
        <v>208.08333333333334</v>
      </c>
    </row>
    <row r="192" spans="1:14" ht="15.75">
      <c r="A192" s="100" t="s">
        <v>13</v>
      </c>
      <c r="B192" s="101"/>
      <c r="C192" s="102"/>
      <c r="D192" s="78">
        <f>1862159.56/1000</f>
        <v>1862.1595600000001</v>
      </c>
      <c r="E192" s="114">
        <f>D192/11377/6*1000</f>
        <v>27.279592745597842</v>
      </c>
      <c r="F192" s="115"/>
      <c r="G192" s="114">
        <f>D192*1000/710/6</f>
        <v>437.12665727699533</v>
      </c>
      <c r="H192" s="115"/>
      <c r="J192" t="s">
        <v>309</v>
      </c>
      <c r="K192">
        <f>208*3</f>
        <v>624</v>
      </c>
      <c r="L192">
        <f>K192/12</f>
        <v>52</v>
      </c>
    </row>
    <row r="193" spans="1:12" ht="15.75">
      <c r="A193" s="100" t="s">
        <v>14</v>
      </c>
      <c r="B193" s="101"/>
      <c r="C193" s="102"/>
      <c r="D193" s="78">
        <f>14578.35/1000</f>
        <v>14.57835</v>
      </c>
      <c r="E193" s="114">
        <f>D193/11377/6*1000</f>
        <v>0.21356464797398259</v>
      </c>
      <c r="F193" s="115"/>
      <c r="G193" s="114">
        <f>D193*1000/710/6</f>
        <v>3.4221478873239435</v>
      </c>
      <c r="H193" s="115"/>
      <c r="J193" t="s">
        <v>310</v>
      </c>
      <c r="K193">
        <f>212*3</f>
        <v>636</v>
      </c>
      <c r="L193">
        <f>K193/12</f>
        <v>53</v>
      </c>
    </row>
    <row r="194" spans="1:12" ht="15.75">
      <c r="A194" s="100" t="s">
        <v>15</v>
      </c>
      <c r="B194" s="101"/>
      <c r="C194" s="102"/>
      <c r="D194" s="78"/>
      <c r="E194" s="114"/>
      <c r="F194" s="115"/>
      <c r="G194" s="114"/>
      <c r="H194" s="115"/>
      <c r="J194" t="s">
        <v>311</v>
      </c>
      <c r="K194">
        <f>14*3</f>
        <v>42</v>
      </c>
      <c r="L194">
        <f>K194/12</f>
        <v>3.5</v>
      </c>
    </row>
    <row r="195" spans="1:12" ht="15.75">
      <c r="A195" s="100" t="s">
        <v>16</v>
      </c>
      <c r="B195" s="101"/>
      <c r="C195" s="102"/>
      <c r="D195" s="67"/>
      <c r="E195" s="114"/>
      <c r="F195" s="115"/>
      <c r="G195" s="114"/>
      <c r="H195" s="115"/>
      <c r="K195">
        <f>SUM(K190:K194)</f>
        <v>6547</v>
      </c>
      <c r="L195" s="54">
        <f>SUM(L190:L194)</f>
        <v>545.58333333333337</v>
      </c>
    </row>
    <row r="196" spans="1:12" ht="15.75">
      <c r="A196" s="100" t="s">
        <v>17</v>
      </c>
      <c r="B196" s="101"/>
      <c r="C196" s="102"/>
      <c r="D196" s="78">
        <f>D200+D203</f>
        <v>3958.3898220338983</v>
      </c>
      <c r="E196" s="114">
        <f>E200+E203</f>
        <v>57.988189945121718</v>
      </c>
      <c r="F196" s="115"/>
      <c r="G196" s="114">
        <f>G200+G203</f>
        <v>929.19948874035163</v>
      </c>
      <c r="H196" s="115"/>
    </row>
    <row r="197" spans="1:12" ht="15.75">
      <c r="A197" s="100" t="s">
        <v>6</v>
      </c>
      <c r="B197" s="101"/>
      <c r="C197" s="102"/>
      <c r="D197" s="78"/>
      <c r="E197" s="114"/>
      <c r="F197" s="115"/>
      <c r="G197" s="114"/>
      <c r="H197" s="115"/>
    </row>
    <row r="198" spans="1:12" ht="15.75">
      <c r="A198" s="100" t="s">
        <v>18</v>
      </c>
      <c r="B198" s="101"/>
      <c r="C198" s="102"/>
      <c r="D198" s="78"/>
      <c r="E198" s="114"/>
      <c r="F198" s="115"/>
      <c r="G198" s="114"/>
      <c r="H198" s="115"/>
    </row>
    <row r="199" spans="1:12" ht="15.75">
      <c r="A199" s="100" t="s">
        <v>6</v>
      </c>
      <c r="B199" s="101"/>
      <c r="C199" s="102"/>
      <c r="D199" s="78"/>
      <c r="E199" s="114"/>
      <c r="F199" s="115"/>
      <c r="G199" s="114"/>
      <c r="H199" s="115"/>
    </row>
    <row r="200" spans="1:12" ht="15.75">
      <c r="A200" s="100" t="s">
        <v>19</v>
      </c>
      <c r="B200" s="101"/>
      <c r="C200" s="102"/>
      <c r="D200" s="78">
        <f>509687.16/1.18/1000</f>
        <v>431.93827118644066</v>
      </c>
      <c r="E200" s="114">
        <f>D200/11377/6*1000</f>
        <v>6.3276533237590558</v>
      </c>
      <c r="F200" s="115"/>
      <c r="G200" s="114">
        <f>D200*1000/710/6</f>
        <v>101.39396037240391</v>
      </c>
      <c r="H200" s="115"/>
    </row>
    <row r="201" spans="1:12" ht="15.75">
      <c r="A201" s="100" t="s">
        <v>6</v>
      </c>
      <c r="B201" s="101"/>
      <c r="C201" s="102"/>
      <c r="D201" s="78"/>
      <c r="E201" s="114"/>
      <c r="F201" s="115"/>
      <c r="G201" s="114"/>
      <c r="H201" s="115"/>
    </row>
    <row r="202" spans="1:12" ht="15.75">
      <c r="A202" s="100" t="s">
        <v>20</v>
      </c>
      <c r="B202" s="101"/>
      <c r="C202" s="102"/>
      <c r="D202" s="78"/>
      <c r="E202" s="114"/>
      <c r="F202" s="115"/>
      <c r="G202" s="114"/>
      <c r="H202" s="115"/>
    </row>
    <row r="203" spans="1:12" ht="15.75">
      <c r="A203" s="100" t="s">
        <v>10</v>
      </c>
      <c r="B203" s="101"/>
      <c r="C203" s="102"/>
      <c r="D203" s="78">
        <f>D205+D206+D207+D208</f>
        <v>3526.4515508474578</v>
      </c>
      <c r="E203" s="114">
        <f>D203/11377/6*1000</f>
        <v>51.66053662136266</v>
      </c>
      <c r="F203" s="115"/>
      <c r="G203" s="114">
        <f>D203*1000/710/6</f>
        <v>827.80552836794777</v>
      </c>
      <c r="H203" s="115"/>
    </row>
    <row r="204" spans="1:12" ht="15.75">
      <c r="A204" s="100" t="s">
        <v>6</v>
      </c>
      <c r="B204" s="101"/>
      <c r="C204" s="102"/>
      <c r="D204" s="78"/>
      <c r="E204" s="114"/>
      <c r="F204" s="115"/>
      <c r="G204" s="114"/>
      <c r="H204" s="115"/>
    </row>
    <row r="205" spans="1:12" ht="15.75">
      <c r="A205" s="100" t="s">
        <v>11</v>
      </c>
      <c r="B205" s="101"/>
      <c r="C205" s="102"/>
      <c r="D205" s="78">
        <f>2041035.69/1.18/1000</f>
        <v>1729.6912627118645</v>
      </c>
      <c r="E205" s="114">
        <f>D205/11377/6*1000</f>
        <v>25.3390065147793</v>
      </c>
      <c r="F205" s="115"/>
      <c r="G205" s="114">
        <f>D205*1000/710/6</f>
        <v>406.03081284316067</v>
      </c>
      <c r="H205" s="115"/>
    </row>
    <row r="206" spans="1:12" ht="15.75">
      <c r="A206" s="100" t="s">
        <v>12</v>
      </c>
      <c r="B206" s="101"/>
      <c r="C206" s="102"/>
      <c r="D206" s="78">
        <f>200096.93/1.18/1000</f>
        <v>169.57366949152541</v>
      </c>
      <c r="E206" s="114">
        <f>D206/11377/6*1000</f>
        <v>2.4841591147567521</v>
      </c>
      <c r="F206" s="115"/>
      <c r="G206" s="114">
        <f>D206*1000/710/6</f>
        <v>39.806025702236013</v>
      </c>
      <c r="H206" s="115"/>
    </row>
    <row r="207" spans="1:12" ht="15.75">
      <c r="A207" s="100" t="s">
        <v>13</v>
      </c>
      <c r="B207" s="101"/>
      <c r="C207" s="102"/>
      <c r="D207" s="78">
        <f>1710004.76/1.18/1000</f>
        <v>1449.1565762711866</v>
      </c>
      <c r="E207" s="114">
        <f>D207/11377/6*1000</f>
        <v>21.22933075900481</v>
      </c>
      <c r="F207" s="115"/>
      <c r="G207" s="114">
        <f>D207*1000/710/6</f>
        <v>340.17760006365882</v>
      </c>
      <c r="H207" s="115"/>
    </row>
    <row r="208" spans="1:12" ht="15.75">
      <c r="A208" s="100" t="s">
        <v>14</v>
      </c>
      <c r="B208" s="101"/>
      <c r="C208" s="102"/>
      <c r="D208" s="78">
        <f>210075.45/1.18/1000</f>
        <v>178.03004237288138</v>
      </c>
      <c r="E208" s="114">
        <f>D208/11377/6*1000</f>
        <v>2.6080402328217951</v>
      </c>
      <c r="F208" s="115"/>
      <c r="G208" s="114">
        <f>D208*1000/710/6</f>
        <v>41.79108975889234</v>
      </c>
      <c r="H208" s="115"/>
    </row>
    <row r="209" spans="1:8" ht="15.75">
      <c r="A209" s="100" t="s">
        <v>15</v>
      </c>
      <c r="B209" s="101"/>
      <c r="C209" s="102"/>
      <c r="D209" s="78"/>
      <c r="E209" s="114"/>
      <c r="F209" s="115"/>
      <c r="G209" s="114"/>
      <c r="H209" s="115"/>
    </row>
    <row r="210" spans="1:8" ht="15.75">
      <c r="A210" s="110" t="s">
        <v>16</v>
      </c>
      <c r="B210" s="110"/>
      <c r="C210" s="110"/>
      <c r="D210" s="78"/>
      <c r="E210" s="114"/>
      <c r="F210" s="115"/>
      <c r="G210" s="114"/>
      <c r="H210" s="115"/>
    </row>
    <row r="211" spans="1:8" ht="15.75">
      <c r="A211" s="118" t="s">
        <v>21</v>
      </c>
      <c r="B211" s="119"/>
      <c r="C211" s="120"/>
      <c r="D211" s="78">
        <f>D216+D213</f>
        <v>2421.4519816521315</v>
      </c>
      <c r="E211" s="114">
        <f>E216+E213</f>
        <v>35.47291291863894</v>
      </c>
      <c r="F211" s="115"/>
      <c r="G211" s="114">
        <f>G216+G213</f>
        <v>568.41595813430308</v>
      </c>
      <c r="H211" s="115"/>
    </row>
    <row r="212" spans="1:8" ht="15.75">
      <c r="A212" s="100" t="s">
        <v>6</v>
      </c>
      <c r="B212" s="101"/>
      <c r="C212" s="102"/>
      <c r="D212" s="78"/>
      <c r="E212" s="114"/>
      <c r="F212" s="115"/>
      <c r="G212" s="114"/>
      <c r="H212" s="115"/>
    </row>
    <row r="213" spans="1:8" ht="15.75">
      <c r="A213" s="100" t="s">
        <v>19</v>
      </c>
      <c r="B213" s="101"/>
      <c r="C213" s="102"/>
      <c r="D213" s="78">
        <f>D185/1.18/1.03</f>
        <v>456.87066809280901</v>
      </c>
      <c r="E213" s="114">
        <f>D213/11377/6*1000</f>
        <v>6.6928989495298845</v>
      </c>
      <c r="F213" s="115"/>
      <c r="G213" s="114">
        <f>D213*1000/710/6</f>
        <v>107.24663570253733</v>
      </c>
      <c r="H213" s="115"/>
    </row>
    <row r="214" spans="1:8" ht="15.75">
      <c r="A214" s="100" t="s">
        <v>6</v>
      </c>
      <c r="B214" s="101"/>
      <c r="C214" s="102"/>
      <c r="D214" s="78"/>
      <c r="E214" s="114"/>
      <c r="F214" s="115"/>
      <c r="G214" s="114"/>
      <c r="H214" s="115"/>
    </row>
    <row r="215" spans="1:8" ht="15.75">
      <c r="A215" s="100" t="s">
        <v>20</v>
      </c>
      <c r="B215" s="101"/>
      <c r="C215" s="102"/>
      <c r="D215" s="78"/>
      <c r="E215" s="114"/>
      <c r="F215" s="115"/>
      <c r="G215" s="114"/>
      <c r="H215" s="115"/>
    </row>
    <row r="216" spans="1:8" ht="15.75">
      <c r="A216" s="100" t="s">
        <v>22</v>
      </c>
      <c r="B216" s="101"/>
      <c r="C216" s="102"/>
      <c r="D216" s="78">
        <f>D218+D219+D220+D221</f>
        <v>1964.5813135593223</v>
      </c>
      <c r="E216" s="114">
        <f>D216/11377/6*1000</f>
        <v>28.780013969109053</v>
      </c>
      <c r="F216" s="115"/>
      <c r="G216" s="114">
        <f>D216*1000/710/6</f>
        <v>461.16932243176581</v>
      </c>
      <c r="H216" s="115"/>
    </row>
    <row r="217" spans="1:8" ht="15.75">
      <c r="A217" s="100" t="s">
        <v>6</v>
      </c>
      <c r="B217" s="101"/>
      <c r="C217" s="102"/>
      <c r="D217" s="78"/>
      <c r="E217" s="114"/>
      <c r="F217" s="115"/>
      <c r="G217" s="114"/>
      <c r="H217" s="115"/>
    </row>
    <row r="218" spans="1:8" ht="15.75">
      <c r="A218" s="100" t="s">
        <v>11</v>
      </c>
      <c r="B218" s="101"/>
      <c r="C218" s="102"/>
      <c r="D218" s="78">
        <f>D190/1.18</f>
        <v>177.75918644067798</v>
      </c>
      <c r="E218" s="114">
        <f>D218/11377/6*1000</f>
        <v>2.604072345385104</v>
      </c>
      <c r="F218" s="115"/>
      <c r="G218" s="114">
        <f>D218*1000/710/6</f>
        <v>41.727508554149765</v>
      </c>
      <c r="H218" s="115"/>
    </row>
    <row r="219" spans="1:8" ht="15.75">
      <c r="A219" s="100" t="s">
        <v>12</v>
      </c>
      <c r="B219" s="101"/>
      <c r="C219" s="102"/>
      <c r="D219" s="78">
        <f>D191/1.18</f>
        <v>196.36627118644071</v>
      </c>
      <c r="E219" s="114">
        <f>D219/11377/6*1000</f>
        <v>2.8766556969681627</v>
      </c>
      <c r="F219" s="115"/>
      <c r="G219" s="114">
        <f>D219*1000/710/6</f>
        <v>46.095368823108146</v>
      </c>
      <c r="H219" s="115"/>
    </row>
    <row r="220" spans="1:8" ht="15.75">
      <c r="A220" s="100" t="s">
        <v>13</v>
      </c>
      <c r="B220" s="101"/>
      <c r="C220" s="102"/>
      <c r="D220" s="78">
        <f>D192/1.18</f>
        <v>1578.1013220338984</v>
      </c>
      <c r="E220" s="114">
        <f>D220/11377/6*1000</f>
        <v>23.118298936947323</v>
      </c>
      <c r="F220" s="115"/>
      <c r="G220" s="114">
        <f>D220*1000/710/6</f>
        <v>370.44631972626729</v>
      </c>
      <c r="H220" s="115"/>
    </row>
    <row r="221" spans="1:8" ht="15.75">
      <c r="A221" s="100" t="s">
        <v>14</v>
      </c>
      <c r="B221" s="101"/>
      <c r="C221" s="102"/>
      <c r="D221" s="78">
        <f>D193/1.18</f>
        <v>12.354533898305085</v>
      </c>
      <c r="E221" s="114">
        <f>D221/11377/6*1000</f>
        <v>0.18098698980845984</v>
      </c>
      <c r="F221" s="115"/>
      <c r="G221" s="114">
        <f>D221*1000/710/6</f>
        <v>2.9001253282406303</v>
      </c>
      <c r="H221" s="115"/>
    </row>
    <row r="222" spans="1:8" ht="15.75">
      <c r="A222" s="100" t="s">
        <v>15</v>
      </c>
      <c r="B222" s="101"/>
      <c r="C222" s="102"/>
      <c r="D222" s="78"/>
      <c r="E222" s="114"/>
      <c r="F222" s="115"/>
      <c r="G222" s="114"/>
      <c r="H222" s="115"/>
    </row>
    <row r="223" spans="1:8" ht="15.75">
      <c r="A223" s="100" t="s">
        <v>16</v>
      </c>
      <c r="B223" s="101"/>
      <c r="C223" s="102"/>
      <c r="D223" s="78"/>
      <c r="E223" s="114"/>
      <c r="F223" s="115"/>
      <c r="G223" s="114"/>
      <c r="H223" s="115"/>
    </row>
    <row r="224" spans="1:8" ht="20.25" customHeight="1">
      <c r="A224" s="100" t="s">
        <v>23</v>
      </c>
      <c r="B224" s="101"/>
      <c r="C224" s="102"/>
      <c r="D224" s="78">
        <f>D226+D230</f>
        <v>2247.2260999999999</v>
      </c>
      <c r="E224" s="114">
        <f>D224/11377/6*1000</f>
        <v>32.920601505962324</v>
      </c>
      <c r="F224" s="115"/>
      <c r="G224" s="114">
        <f>D224*1000/710/6</f>
        <v>527.51786384976515</v>
      </c>
      <c r="H224" s="115"/>
    </row>
    <row r="225" spans="1:8" ht="15.75">
      <c r="A225" s="100" t="s">
        <v>6</v>
      </c>
      <c r="B225" s="101"/>
      <c r="C225" s="102"/>
      <c r="D225" s="78"/>
      <c r="E225" s="114"/>
      <c r="F225" s="115"/>
      <c r="G225" s="114"/>
      <c r="H225" s="115"/>
    </row>
    <row r="226" spans="1:8" ht="15.75">
      <c r="A226" s="100" t="s">
        <v>19</v>
      </c>
      <c r="B226" s="101"/>
      <c r="C226" s="102"/>
      <c r="D226" s="78">
        <f>479393.38/1000</f>
        <v>479.39337999999998</v>
      </c>
      <c r="E226" s="114">
        <f>D226/11377/6*1000</f>
        <v>7.0228440420731877</v>
      </c>
      <c r="F226" s="115"/>
      <c r="G226" s="114">
        <f>D226*1000/710/6</f>
        <v>112.53365727699531</v>
      </c>
      <c r="H226" s="115"/>
    </row>
    <row r="227" spans="1:8" ht="15.75">
      <c r="A227" s="100" t="s">
        <v>6</v>
      </c>
      <c r="B227" s="101"/>
      <c r="C227" s="102"/>
      <c r="D227" s="78"/>
      <c r="E227" s="114"/>
      <c r="F227" s="115"/>
      <c r="G227" s="114"/>
      <c r="H227" s="115"/>
    </row>
    <row r="228" spans="1:8" ht="15.75">
      <c r="A228" s="100" t="s">
        <v>20</v>
      </c>
      <c r="B228" s="101"/>
      <c r="C228" s="102"/>
      <c r="D228" s="78"/>
      <c r="E228" s="114"/>
      <c r="F228" s="115"/>
      <c r="G228" s="114"/>
      <c r="H228" s="115"/>
    </row>
    <row r="229" spans="1:8" ht="15.75">
      <c r="A229" s="100" t="s">
        <v>6</v>
      </c>
      <c r="B229" s="101"/>
      <c r="C229" s="102"/>
      <c r="D229" s="78"/>
      <c r="E229" s="114"/>
      <c r="F229" s="115"/>
      <c r="G229" s="114"/>
      <c r="H229" s="115"/>
    </row>
    <row r="230" spans="1:8" ht="15.75">
      <c r="A230" s="100" t="s">
        <v>24</v>
      </c>
      <c r="B230" s="101"/>
      <c r="C230" s="102"/>
      <c r="D230" s="78">
        <f>D232+D233+D234+D235</f>
        <v>1767.8327199999999</v>
      </c>
      <c r="E230" s="114">
        <f>D230/11377/6*1000</f>
        <v>25.897757463889132</v>
      </c>
      <c r="F230" s="115"/>
      <c r="G230" s="114">
        <f>D230*1000/710/6</f>
        <v>414.98420657276989</v>
      </c>
      <c r="H230" s="115"/>
    </row>
    <row r="231" spans="1:8" ht="15.75">
      <c r="A231" s="100" t="s">
        <v>6</v>
      </c>
      <c r="B231" s="101"/>
      <c r="C231" s="102"/>
      <c r="D231" s="78"/>
      <c r="E231" s="114"/>
      <c r="F231" s="115"/>
      <c r="G231" s="114"/>
      <c r="H231" s="115"/>
    </row>
    <row r="232" spans="1:8" ht="15.75">
      <c r="A232" s="100" t="s">
        <v>11</v>
      </c>
      <c r="B232" s="101"/>
      <c r="C232" s="102"/>
      <c r="D232" s="78">
        <f>121383.07/1000</f>
        <v>121.38307</v>
      </c>
      <c r="E232" s="114">
        <f>D232/11377/6*1000</f>
        <v>1.7781938706747533</v>
      </c>
      <c r="F232" s="115"/>
      <c r="G232" s="114">
        <f>D232*1000/710/6</f>
        <v>28.493678403755869</v>
      </c>
      <c r="H232" s="115"/>
    </row>
    <row r="233" spans="1:8" ht="15.75">
      <c r="A233" s="100" t="s">
        <v>12</v>
      </c>
      <c r="B233" s="101"/>
      <c r="C233" s="102"/>
      <c r="D233" s="78">
        <f>145223.08/1000</f>
        <v>145.22307999999998</v>
      </c>
      <c r="E233" s="114">
        <f>D233/11377/6*1000</f>
        <v>2.1274366411766423</v>
      </c>
      <c r="F233" s="115"/>
      <c r="G233" s="114">
        <f>D233*1000/710/6</f>
        <v>34.089924882629106</v>
      </c>
      <c r="H233" s="115"/>
    </row>
    <row r="234" spans="1:8" ht="15.75">
      <c r="A234" s="100" t="s">
        <v>13</v>
      </c>
      <c r="B234" s="101"/>
      <c r="C234" s="102"/>
      <c r="D234" s="78">
        <f>1567322.48/1000</f>
        <v>1567.32248</v>
      </c>
      <c r="E234" s="114">
        <f>D234/11377/6*1000</f>
        <v>22.960394948873461</v>
      </c>
      <c r="F234" s="115"/>
      <c r="G234" s="114">
        <f>D234*1000/710/6</f>
        <v>367.91607511737089</v>
      </c>
      <c r="H234" s="115"/>
    </row>
    <row r="235" spans="1:8" ht="15.75">
      <c r="A235" s="100" t="s">
        <v>14</v>
      </c>
      <c r="B235" s="101"/>
      <c r="C235" s="102"/>
      <c r="D235" s="78">
        <f>-66095.91/1000</f>
        <v>-66.095910000000003</v>
      </c>
      <c r="E235" s="114">
        <f>D235/11377/6*1000</f>
        <v>-0.96826799683572129</v>
      </c>
      <c r="F235" s="115"/>
      <c r="G235" s="114">
        <f>D235*1000/710/6</f>
        <v>-15.515471830985916</v>
      </c>
      <c r="H235" s="115"/>
    </row>
    <row r="236" spans="1:8" ht="15.75">
      <c r="A236" s="100" t="s">
        <v>15</v>
      </c>
      <c r="B236" s="101"/>
      <c r="C236" s="102"/>
      <c r="D236" s="67"/>
      <c r="E236" s="114"/>
      <c r="F236" s="115"/>
      <c r="G236" s="114"/>
      <c r="H236" s="115"/>
    </row>
    <row r="237" spans="1:8" ht="15.75">
      <c r="A237" s="100" t="s">
        <v>16</v>
      </c>
      <c r="B237" s="101"/>
      <c r="C237" s="102"/>
      <c r="D237" s="67"/>
      <c r="E237" s="114"/>
      <c r="F237" s="115"/>
      <c r="G237" s="114"/>
      <c r="H237" s="115"/>
    </row>
    <row r="238" spans="1:8" ht="15.75">
      <c r="A238" s="100" t="s">
        <v>25</v>
      </c>
      <c r="B238" s="101"/>
      <c r="C238" s="102"/>
      <c r="D238" s="67"/>
      <c r="E238" s="114"/>
      <c r="F238" s="115"/>
      <c r="G238" s="114"/>
      <c r="H238" s="115"/>
    </row>
    <row r="239" spans="1:8" ht="15.75">
      <c r="A239" s="100" t="s">
        <v>6</v>
      </c>
      <c r="B239" s="101"/>
      <c r="C239" s="102"/>
      <c r="D239" s="67"/>
      <c r="E239" s="114"/>
      <c r="F239" s="115"/>
      <c r="G239" s="114"/>
      <c r="H239" s="115"/>
    </row>
    <row r="240" spans="1:8" ht="15.75">
      <c r="A240" s="100" t="s">
        <v>26</v>
      </c>
      <c r="B240" s="101"/>
      <c r="C240" s="102"/>
      <c r="D240" s="67"/>
      <c r="E240" s="114"/>
      <c r="F240" s="115"/>
      <c r="G240" s="114"/>
      <c r="H240" s="115"/>
    </row>
    <row r="241" spans="1:8" ht="15.75">
      <c r="A241" s="100" t="s">
        <v>27</v>
      </c>
      <c r="B241" s="101"/>
      <c r="C241" s="102"/>
      <c r="D241" s="67"/>
      <c r="E241" s="114"/>
      <c r="F241" s="115"/>
      <c r="G241" s="114"/>
      <c r="H241" s="115"/>
    </row>
    <row r="242" spans="1:8" ht="45.75" customHeight="1">
      <c r="A242" s="100" t="s">
        <v>299</v>
      </c>
      <c r="B242" s="101"/>
      <c r="C242" s="102"/>
      <c r="D242" s="78">
        <f>D244+D245+D246+D247</f>
        <v>104.32083689999999</v>
      </c>
      <c r="E242" s="114">
        <f>D242/11377/6*1000</f>
        <v>1.528241728926782</v>
      </c>
      <c r="F242" s="115"/>
      <c r="G242" s="114">
        <f>D242*1000/710/6</f>
        <v>24.48845936619718</v>
      </c>
      <c r="H242" s="115"/>
    </row>
    <row r="243" spans="1:8" ht="15.75">
      <c r="A243" s="100" t="s">
        <v>6</v>
      </c>
      <c r="B243" s="101"/>
      <c r="C243" s="102"/>
      <c r="D243" s="78"/>
      <c r="E243" s="114"/>
      <c r="F243" s="115"/>
      <c r="G243" s="114"/>
      <c r="H243" s="115"/>
    </row>
    <row r="244" spans="1:8" ht="15.75">
      <c r="A244" s="100" t="s">
        <v>11</v>
      </c>
      <c r="B244" s="101"/>
      <c r="C244" s="102"/>
      <c r="D244" s="78">
        <f>55196.21/1000*1.89</f>
        <v>104.32083689999999</v>
      </c>
      <c r="E244" s="114">
        <f>D244/11377/6*1000</f>
        <v>1.528241728926782</v>
      </c>
      <c r="F244" s="115"/>
      <c r="G244" s="114">
        <f>D244*1000/710/6</f>
        <v>24.48845936619718</v>
      </c>
      <c r="H244" s="115"/>
    </row>
    <row r="245" spans="1:8" ht="15.75">
      <c r="A245" s="100" t="s">
        <v>12</v>
      </c>
      <c r="B245" s="101"/>
      <c r="C245" s="102"/>
      <c r="D245" s="78"/>
      <c r="E245" s="114"/>
      <c r="F245" s="115"/>
      <c r="G245" s="114"/>
      <c r="H245" s="115"/>
    </row>
    <row r="246" spans="1:8" ht="15.75">
      <c r="A246" s="100" t="s">
        <v>13</v>
      </c>
      <c r="B246" s="101"/>
      <c r="C246" s="102"/>
      <c r="D246" s="78"/>
      <c r="E246" s="114"/>
      <c r="F246" s="115"/>
      <c r="G246" s="114"/>
      <c r="H246" s="115"/>
    </row>
    <row r="247" spans="1:8" ht="15.75">
      <c r="A247" s="100" t="s">
        <v>14</v>
      </c>
      <c r="B247" s="101"/>
      <c r="C247" s="102"/>
      <c r="D247" s="78"/>
      <c r="E247" s="114"/>
      <c r="F247" s="115"/>
      <c r="G247" s="114"/>
      <c r="H247" s="115"/>
    </row>
    <row r="248" spans="1:8" ht="15.75">
      <c r="A248" s="100" t="s">
        <v>15</v>
      </c>
      <c r="B248" s="101"/>
      <c r="C248" s="102"/>
      <c r="D248" s="67"/>
      <c r="E248" s="114"/>
      <c r="F248" s="115"/>
      <c r="G248" s="114"/>
      <c r="H248" s="115"/>
    </row>
    <row r="249" spans="1:8" ht="15.75">
      <c r="A249" s="100" t="s">
        <v>16</v>
      </c>
      <c r="B249" s="101"/>
      <c r="C249" s="102"/>
      <c r="D249" s="67"/>
      <c r="E249" s="114"/>
      <c r="F249" s="115"/>
      <c r="G249" s="114"/>
      <c r="H249" s="115"/>
    </row>
    <row r="250" spans="1:8" ht="51.75" customHeight="1">
      <c r="A250" s="100" t="s">
        <v>300</v>
      </c>
      <c r="B250" s="101"/>
      <c r="C250" s="102"/>
      <c r="D250" s="78">
        <f>D252+D253+D254+D255</f>
        <v>2213.8851131000001</v>
      </c>
      <c r="E250" s="114">
        <f>D250/11377/6*1000</f>
        <v>32.432174754621897</v>
      </c>
      <c r="F250" s="115"/>
      <c r="G250" s="114">
        <f>D250*1000/710/6</f>
        <v>519.69134110328639</v>
      </c>
      <c r="H250" s="115"/>
    </row>
    <row r="251" spans="1:8" ht="15.75">
      <c r="A251" s="100" t="s">
        <v>6</v>
      </c>
      <c r="B251" s="101"/>
      <c r="C251" s="102"/>
      <c r="D251" s="78"/>
      <c r="E251" s="114"/>
      <c r="F251" s="115"/>
      <c r="G251" s="114"/>
      <c r="H251" s="115"/>
    </row>
    <row r="252" spans="1:8" ht="15.75">
      <c r="A252" s="100" t="s">
        <v>11</v>
      </c>
      <c r="B252" s="101"/>
      <c r="C252" s="102"/>
      <c r="D252" s="78">
        <f>D190-D244</f>
        <v>105.43500310000002</v>
      </c>
      <c r="E252" s="114">
        <f>D252/11377/6*1000</f>
        <v>1.5445636386276409</v>
      </c>
      <c r="F252" s="115"/>
      <c r="G252" s="114">
        <f>D252*1000/710/6</f>
        <v>24.750000727699533</v>
      </c>
      <c r="H252" s="115"/>
    </row>
    <row r="253" spans="1:8" ht="15.75">
      <c r="A253" s="100" t="s">
        <v>12</v>
      </c>
      <c r="B253" s="101"/>
      <c r="C253" s="102"/>
      <c r="D253" s="78">
        <f>D191-D245</f>
        <v>231.71220000000002</v>
      </c>
      <c r="E253" s="114">
        <f>D253/11377/6*1000</f>
        <v>3.3944537224224312</v>
      </c>
      <c r="F253" s="115"/>
      <c r="G253" s="114">
        <f>D253*1000/710/6</f>
        <v>54.392535211267607</v>
      </c>
      <c r="H253" s="115"/>
    </row>
    <row r="254" spans="1:8" ht="15.75">
      <c r="A254" s="100" t="s">
        <v>13</v>
      </c>
      <c r="B254" s="101"/>
      <c r="C254" s="102"/>
      <c r="D254" s="78">
        <f>D192-D246</f>
        <v>1862.1595600000001</v>
      </c>
      <c r="E254" s="114">
        <f>D254/11377/6*1000</f>
        <v>27.279592745597842</v>
      </c>
      <c r="F254" s="115"/>
      <c r="G254" s="114">
        <f>D254*1000/710/6</f>
        <v>437.12665727699533</v>
      </c>
      <c r="H254" s="115"/>
    </row>
    <row r="255" spans="1:8" ht="15.75">
      <c r="A255" s="100" t="s">
        <v>14</v>
      </c>
      <c r="B255" s="101"/>
      <c r="C255" s="102"/>
      <c r="D255" s="78">
        <f>D193-D247</f>
        <v>14.57835</v>
      </c>
      <c r="E255" s="114">
        <f>D255/11377/6*1000</f>
        <v>0.21356464797398259</v>
      </c>
      <c r="F255" s="115"/>
      <c r="G255" s="114">
        <f>D255*1000/710/6</f>
        <v>3.4221478873239435</v>
      </c>
      <c r="H255" s="115"/>
    </row>
    <row r="256" spans="1:8" ht="15.75">
      <c r="A256" s="100" t="s">
        <v>15</v>
      </c>
      <c r="B256" s="101"/>
      <c r="C256" s="102"/>
      <c r="D256" s="78"/>
      <c r="E256" s="114"/>
      <c r="F256" s="115"/>
      <c r="G256" s="116"/>
      <c r="H256" s="116"/>
    </row>
    <row r="257" spans="1:8" ht="15.75">
      <c r="A257" s="100" t="s">
        <v>16</v>
      </c>
      <c r="B257" s="101"/>
      <c r="C257" s="102"/>
      <c r="D257" s="67"/>
      <c r="E257" s="114"/>
      <c r="F257" s="115"/>
      <c r="G257" s="114"/>
      <c r="H257" s="115"/>
    </row>
    <row r="259" spans="1:8" ht="18.75">
      <c r="A259" s="112" t="s">
        <v>267</v>
      </c>
      <c r="B259" s="112"/>
      <c r="C259" s="112"/>
      <c r="D259" s="112"/>
      <c r="E259" s="112"/>
      <c r="F259" s="112"/>
      <c r="G259" s="112"/>
      <c r="H259" s="112"/>
    </row>
    <row r="260" spans="1:8" ht="18.75">
      <c r="A260" s="36"/>
    </row>
    <row r="261" spans="1:8" ht="31.5">
      <c r="A261" s="77" t="s">
        <v>33</v>
      </c>
      <c r="B261" s="113" t="s">
        <v>34</v>
      </c>
      <c r="C261" s="113"/>
      <c r="D261" s="67" t="s">
        <v>35</v>
      </c>
      <c r="E261" s="113" t="s">
        <v>36</v>
      </c>
      <c r="F261" s="113"/>
      <c r="G261" s="113"/>
      <c r="H261" s="113"/>
    </row>
    <row r="262" spans="1:8" ht="15.75">
      <c r="A262" s="67" t="s">
        <v>37</v>
      </c>
      <c r="B262" s="100" t="s">
        <v>268</v>
      </c>
      <c r="C262" s="102"/>
      <c r="D262" s="67" t="s">
        <v>292</v>
      </c>
      <c r="E262" s="111">
        <f>388.5*2</f>
        <v>777</v>
      </c>
      <c r="F262" s="111"/>
      <c r="G262" s="111"/>
      <c r="H262" s="111"/>
    </row>
    <row r="263" spans="1:8" ht="15.75">
      <c r="A263" s="67"/>
      <c r="B263" s="117" t="s">
        <v>6</v>
      </c>
      <c r="C263" s="117"/>
      <c r="D263" s="19"/>
      <c r="E263" s="111"/>
      <c r="F263" s="111"/>
      <c r="G263" s="111"/>
      <c r="H263" s="111"/>
    </row>
    <row r="264" spans="1:8" ht="15.75">
      <c r="A264" s="67" t="s">
        <v>293</v>
      </c>
      <c r="B264" s="110" t="s">
        <v>269</v>
      </c>
      <c r="C264" s="110"/>
      <c r="D264" s="67" t="s">
        <v>292</v>
      </c>
      <c r="E264" s="111">
        <f>388.5*2</f>
        <v>777</v>
      </c>
      <c r="F264" s="111"/>
      <c r="G264" s="111"/>
      <c r="H264" s="111"/>
    </row>
    <row r="265" spans="1:8" ht="15.75">
      <c r="A265" s="67" t="s">
        <v>294</v>
      </c>
      <c r="B265" s="110" t="s">
        <v>270</v>
      </c>
      <c r="C265" s="110"/>
      <c r="D265" s="67" t="s">
        <v>292</v>
      </c>
      <c r="E265" s="111"/>
      <c r="F265" s="111"/>
      <c r="G265" s="111"/>
      <c r="H265" s="111"/>
    </row>
    <row r="266" spans="1:8" ht="15.75">
      <c r="A266" s="67" t="s">
        <v>295</v>
      </c>
      <c r="B266" s="110" t="s">
        <v>271</v>
      </c>
      <c r="C266" s="110"/>
      <c r="D266" s="67" t="s">
        <v>292</v>
      </c>
      <c r="E266" s="111"/>
      <c r="F266" s="111"/>
      <c r="G266" s="111"/>
      <c r="H266" s="111"/>
    </row>
    <row r="267" spans="1:8" ht="15.75">
      <c r="A267" s="67" t="s">
        <v>296</v>
      </c>
      <c r="B267" s="110" t="s">
        <v>272</v>
      </c>
      <c r="C267" s="110"/>
      <c r="D267" s="67" t="s">
        <v>292</v>
      </c>
      <c r="E267" s="111"/>
      <c r="F267" s="111"/>
      <c r="G267" s="111"/>
      <c r="H267" s="111"/>
    </row>
    <row r="268" spans="1:8" ht="15.75">
      <c r="A268" s="67" t="s">
        <v>41</v>
      </c>
      <c r="B268" s="100" t="s">
        <v>273</v>
      </c>
      <c r="C268" s="102"/>
      <c r="D268" s="19"/>
      <c r="E268" s="111"/>
      <c r="F268" s="111"/>
      <c r="G268" s="111"/>
      <c r="H268" s="111"/>
    </row>
    <row r="269" spans="1:8" ht="18.75">
      <c r="A269" s="1"/>
    </row>
    <row r="270" spans="1:8" ht="18.75">
      <c r="A270" s="112" t="s">
        <v>274</v>
      </c>
      <c r="B270" s="112"/>
      <c r="C270" s="112"/>
      <c r="D270" s="112"/>
    </row>
    <row r="271" spans="1:8" ht="18.75">
      <c r="A271" s="36"/>
    </row>
    <row r="272" spans="1:8" ht="15.75">
      <c r="A272" s="113" t="s">
        <v>34</v>
      </c>
      <c r="B272" s="113"/>
      <c r="C272" s="113"/>
      <c r="D272" s="67" t="s">
        <v>35</v>
      </c>
      <c r="E272" s="113" t="s">
        <v>36</v>
      </c>
      <c r="F272" s="113"/>
      <c r="G272" s="113"/>
      <c r="H272" s="113"/>
    </row>
    <row r="273" spans="1:8" ht="15.75">
      <c r="A273" s="110" t="s">
        <v>275</v>
      </c>
      <c r="B273" s="110"/>
      <c r="C273" s="110"/>
      <c r="D273" s="67" t="s">
        <v>66</v>
      </c>
      <c r="E273" s="96" t="s">
        <v>297</v>
      </c>
      <c r="F273" s="97"/>
      <c r="G273" s="97"/>
      <c r="H273" s="98"/>
    </row>
    <row r="274" spans="1:8" ht="15.75">
      <c r="A274" s="110" t="s">
        <v>276</v>
      </c>
      <c r="B274" s="110"/>
      <c r="C274" s="110"/>
      <c r="D274" s="67" t="s">
        <v>66</v>
      </c>
      <c r="E274" s="96" t="s">
        <v>297</v>
      </c>
      <c r="F274" s="97"/>
      <c r="G274" s="97"/>
      <c r="H274" s="98"/>
    </row>
    <row r="275" spans="1:8" ht="15.75">
      <c r="A275" s="110" t="s">
        <v>277</v>
      </c>
      <c r="B275" s="110"/>
      <c r="C275" s="110"/>
      <c r="D275" s="67" t="s">
        <v>66</v>
      </c>
      <c r="E275" s="96" t="s">
        <v>297</v>
      </c>
      <c r="F275" s="97"/>
      <c r="G275" s="97"/>
      <c r="H275" s="98"/>
    </row>
    <row r="276" spans="1:8" ht="15.75">
      <c r="A276" s="110" t="s">
        <v>278</v>
      </c>
      <c r="B276" s="110"/>
      <c r="C276" s="110"/>
      <c r="D276" s="67" t="s">
        <v>66</v>
      </c>
      <c r="E276" s="96" t="s">
        <v>297</v>
      </c>
      <c r="F276" s="97"/>
      <c r="G276" s="97"/>
      <c r="H276" s="98"/>
    </row>
    <row r="277" spans="1:8" ht="15.75">
      <c r="A277" s="110" t="s">
        <v>279</v>
      </c>
      <c r="B277" s="110"/>
      <c r="C277" s="110"/>
      <c r="D277" s="67" t="s">
        <v>66</v>
      </c>
      <c r="E277" s="96" t="s">
        <v>297</v>
      </c>
      <c r="F277" s="97"/>
      <c r="G277" s="97"/>
      <c r="H277" s="98"/>
    </row>
    <row r="278" spans="1:8" ht="15.75">
      <c r="A278" s="100" t="s">
        <v>280</v>
      </c>
      <c r="B278" s="101"/>
      <c r="C278" s="102"/>
      <c r="D278" s="67" t="s">
        <v>66</v>
      </c>
      <c r="E278" s="96" t="s">
        <v>297</v>
      </c>
      <c r="F278" s="97"/>
      <c r="G278" s="97"/>
      <c r="H278" s="98"/>
    </row>
    <row r="279" spans="1:8" ht="15.75">
      <c r="A279" s="100" t="s">
        <v>281</v>
      </c>
      <c r="B279" s="101"/>
      <c r="C279" s="102"/>
      <c r="D279" s="67" t="s">
        <v>66</v>
      </c>
      <c r="E279" s="96" t="s">
        <v>297</v>
      </c>
      <c r="F279" s="97"/>
      <c r="G279" s="97"/>
      <c r="H279" s="98"/>
    </row>
    <row r="280" spans="1:8" ht="15.75">
      <c r="A280" s="100" t="s">
        <v>282</v>
      </c>
      <c r="B280" s="101"/>
      <c r="C280" s="102"/>
      <c r="D280" s="67" t="s">
        <v>66</v>
      </c>
      <c r="E280" s="96" t="s">
        <v>297</v>
      </c>
      <c r="F280" s="97"/>
      <c r="G280" s="97"/>
      <c r="H280" s="98"/>
    </row>
    <row r="281" spans="1:8" ht="15.75">
      <c r="A281" s="100" t="s">
        <v>283</v>
      </c>
      <c r="B281" s="101"/>
      <c r="C281" s="102"/>
      <c r="D281" s="67" t="s">
        <v>66</v>
      </c>
      <c r="E281" s="96" t="s">
        <v>297</v>
      </c>
      <c r="F281" s="97"/>
      <c r="G281" s="97"/>
      <c r="H281" s="98"/>
    </row>
    <row r="282" spans="1:8" ht="15.75">
      <c r="A282" s="100" t="s">
        <v>284</v>
      </c>
      <c r="B282" s="101"/>
      <c r="C282" s="102"/>
      <c r="D282" s="20" t="s">
        <v>298</v>
      </c>
      <c r="E282" s="96" t="s">
        <v>297</v>
      </c>
      <c r="F282" s="97"/>
      <c r="G282" s="97"/>
      <c r="H282" s="98"/>
    </row>
    <row r="283" spans="1:8" ht="15.75">
      <c r="A283" s="100" t="s">
        <v>285</v>
      </c>
      <c r="B283" s="101"/>
      <c r="C283" s="102"/>
      <c r="D283" s="67" t="s">
        <v>66</v>
      </c>
      <c r="E283" s="96" t="s">
        <v>297</v>
      </c>
      <c r="F283" s="97"/>
      <c r="G283" s="97"/>
      <c r="H283" s="98"/>
    </row>
    <row r="284" spans="1:8" ht="15.75">
      <c r="A284" s="100" t="s">
        <v>286</v>
      </c>
      <c r="B284" s="101"/>
      <c r="C284" s="102"/>
      <c r="D284" s="20"/>
      <c r="E284" s="96" t="s">
        <v>297</v>
      </c>
      <c r="F284" s="97"/>
      <c r="G284" s="97"/>
      <c r="H284" s="98"/>
    </row>
    <row r="285" spans="1:8" ht="47.25">
      <c r="A285" s="100" t="s">
        <v>287</v>
      </c>
      <c r="B285" s="101"/>
      <c r="C285" s="102"/>
      <c r="D285" s="3" t="s">
        <v>288</v>
      </c>
      <c r="E285" s="96" t="s">
        <v>312</v>
      </c>
      <c r="F285" s="97"/>
      <c r="G285" s="97"/>
      <c r="H285" s="98"/>
    </row>
    <row r="286" spans="1:8">
      <c r="A286" s="103" t="s">
        <v>289</v>
      </c>
      <c r="B286" s="104"/>
      <c r="C286" s="105"/>
      <c r="D286" s="109" t="s">
        <v>288</v>
      </c>
      <c r="E286" s="96" t="s">
        <v>312</v>
      </c>
      <c r="F286" s="97"/>
      <c r="G286" s="97"/>
      <c r="H286" s="98"/>
    </row>
    <row r="287" spans="1:8">
      <c r="A287" s="106"/>
      <c r="B287" s="107"/>
      <c r="C287" s="108"/>
      <c r="D287" s="109"/>
      <c r="E287" s="96" t="s">
        <v>312</v>
      </c>
      <c r="F287" s="97"/>
      <c r="G287" s="97"/>
      <c r="H287" s="98"/>
    </row>
    <row r="288" spans="1:8" ht="47.25">
      <c r="A288" s="93" t="s">
        <v>290</v>
      </c>
      <c r="B288" s="94"/>
      <c r="C288" s="95"/>
      <c r="D288" s="79" t="s">
        <v>288</v>
      </c>
      <c r="E288" s="96" t="s">
        <v>312</v>
      </c>
      <c r="F288" s="97"/>
      <c r="G288" s="97"/>
      <c r="H288" s="98"/>
    </row>
    <row r="289" spans="1:8" ht="15.75">
      <c r="A289" s="64"/>
      <c r="B289" s="64"/>
      <c r="C289" s="64"/>
      <c r="D289" s="65"/>
      <c r="E289" s="22"/>
      <c r="F289" s="22"/>
      <c r="G289" s="22"/>
      <c r="H289" s="22"/>
    </row>
    <row r="290" spans="1:8" ht="18.75">
      <c r="A290" s="36"/>
    </row>
    <row r="291" spans="1:8" ht="18.75">
      <c r="A291" s="36" t="s">
        <v>291</v>
      </c>
      <c r="B291" s="99" t="s">
        <v>319</v>
      </c>
      <c r="C291" s="99"/>
      <c r="D291" s="99"/>
      <c r="E291" s="99"/>
    </row>
    <row r="296" spans="1:8">
      <c r="B296" s="25"/>
    </row>
    <row r="297" spans="1:8">
      <c r="B297" s="25"/>
    </row>
    <row r="298" spans="1:8">
      <c r="B298" s="25"/>
    </row>
  </sheetData>
  <mergeCells count="523">
    <mergeCell ref="A10:H10"/>
    <mergeCell ref="A12:H12"/>
    <mergeCell ref="B14:C14"/>
    <mergeCell ref="E14:H14"/>
    <mergeCell ref="B15:C15"/>
    <mergeCell ref="E15:H15"/>
    <mergeCell ref="A1:H1"/>
    <mergeCell ref="A2:H2"/>
    <mergeCell ref="A3:H3"/>
    <mergeCell ref="A4:H4"/>
    <mergeCell ref="A5:H5"/>
    <mergeCell ref="A8:H8"/>
    <mergeCell ref="B19:C19"/>
    <mergeCell ref="E19:H19"/>
    <mergeCell ref="B20:C20"/>
    <mergeCell ref="E20:H20"/>
    <mergeCell ref="B21:C21"/>
    <mergeCell ref="E21:H21"/>
    <mergeCell ref="B16:C16"/>
    <mergeCell ref="E16:H16"/>
    <mergeCell ref="B17:C17"/>
    <mergeCell ref="E17:H17"/>
    <mergeCell ref="B18:C18"/>
    <mergeCell ref="E18:H18"/>
    <mergeCell ref="B30:C30"/>
    <mergeCell ref="E30:H30"/>
    <mergeCell ref="B31:C31"/>
    <mergeCell ref="E31:H31"/>
    <mergeCell ref="B32:C32"/>
    <mergeCell ref="E32:H32"/>
    <mergeCell ref="B22:C22"/>
    <mergeCell ref="E22:H22"/>
    <mergeCell ref="B23:C23"/>
    <mergeCell ref="E23:H23"/>
    <mergeCell ref="A25:H26"/>
    <mergeCell ref="A28:H28"/>
    <mergeCell ref="B36:C36"/>
    <mergeCell ref="E36:H36"/>
    <mergeCell ref="B37:C37"/>
    <mergeCell ref="E37:H37"/>
    <mergeCell ref="B38:C38"/>
    <mergeCell ref="E38:H38"/>
    <mergeCell ref="B33:C33"/>
    <mergeCell ref="E33:H33"/>
    <mergeCell ref="B34:C34"/>
    <mergeCell ref="E34:H34"/>
    <mergeCell ref="B35:C35"/>
    <mergeCell ref="E35:H35"/>
    <mergeCell ref="B45:C45"/>
    <mergeCell ref="E45:H45"/>
    <mergeCell ref="B46:C46"/>
    <mergeCell ref="E46:H46"/>
    <mergeCell ref="B47:C47"/>
    <mergeCell ref="E47:H47"/>
    <mergeCell ref="B39:C39"/>
    <mergeCell ref="E39:H39"/>
    <mergeCell ref="B40:C40"/>
    <mergeCell ref="E40:H40"/>
    <mergeCell ref="A41:H41"/>
    <mergeCell ref="A43:H43"/>
    <mergeCell ref="B51:C51"/>
    <mergeCell ref="E51:H51"/>
    <mergeCell ref="B52:C52"/>
    <mergeCell ref="E52:H52"/>
    <mergeCell ref="B53:C53"/>
    <mergeCell ref="E53:H53"/>
    <mergeCell ref="B48:C48"/>
    <mergeCell ref="E48:H48"/>
    <mergeCell ref="B49:C49"/>
    <mergeCell ref="E49:H49"/>
    <mergeCell ref="B50:C50"/>
    <mergeCell ref="E50:H50"/>
    <mergeCell ref="A57:A60"/>
    <mergeCell ref="B57:C60"/>
    <mergeCell ref="D57:D60"/>
    <mergeCell ref="E57:H57"/>
    <mergeCell ref="E58:H58"/>
    <mergeCell ref="E59:H59"/>
    <mergeCell ref="E60:H60"/>
    <mergeCell ref="B54:C54"/>
    <mergeCell ref="E54:H54"/>
    <mergeCell ref="B55:C55"/>
    <mergeCell ref="E55:H55"/>
    <mergeCell ref="B56:C56"/>
    <mergeCell ref="E56:H56"/>
    <mergeCell ref="A68:B68"/>
    <mergeCell ref="A69:B69"/>
    <mergeCell ref="A70:B70"/>
    <mergeCell ref="A71:H71"/>
    <mergeCell ref="A72:B72"/>
    <mergeCell ref="A73:B73"/>
    <mergeCell ref="A62:H62"/>
    <mergeCell ref="A63:B63"/>
    <mergeCell ref="A64:H64"/>
    <mergeCell ref="A65:H65"/>
    <mergeCell ref="A66:B66"/>
    <mergeCell ref="A67:B67"/>
    <mergeCell ref="A80:B80"/>
    <mergeCell ref="E80:E81"/>
    <mergeCell ref="F80:F81"/>
    <mergeCell ref="G80:G81"/>
    <mergeCell ref="H80:H81"/>
    <mergeCell ref="A81:B81"/>
    <mergeCell ref="A74:B74"/>
    <mergeCell ref="A75:B75"/>
    <mergeCell ref="A76:B76"/>
    <mergeCell ref="A77:B77"/>
    <mergeCell ref="A78:B78"/>
    <mergeCell ref="A79:B79"/>
    <mergeCell ref="A85:B85"/>
    <mergeCell ref="A86:B86"/>
    <mergeCell ref="A87:B87"/>
    <mergeCell ref="A88:B88"/>
    <mergeCell ref="A89:D89"/>
    <mergeCell ref="A90:D90"/>
    <mergeCell ref="A82:H82"/>
    <mergeCell ref="A83:B83"/>
    <mergeCell ref="E83:E84"/>
    <mergeCell ref="F83:F84"/>
    <mergeCell ref="G83:G84"/>
    <mergeCell ref="H83:H84"/>
    <mergeCell ref="A84:B84"/>
    <mergeCell ref="A96:B96"/>
    <mergeCell ref="A97:B97"/>
    <mergeCell ref="A98:B98"/>
    <mergeCell ref="E98:E99"/>
    <mergeCell ref="F98:F99"/>
    <mergeCell ref="G98:G99"/>
    <mergeCell ref="A91:B91"/>
    <mergeCell ref="A92:B92"/>
    <mergeCell ref="D92:D93"/>
    <mergeCell ref="A93:B93"/>
    <mergeCell ref="A94:B94"/>
    <mergeCell ref="A95:B95"/>
    <mergeCell ref="A103:D103"/>
    <mergeCell ref="A104:B104"/>
    <mergeCell ref="E104:E105"/>
    <mergeCell ref="F104:F105"/>
    <mergeCell ref="G104:G105"/>
    <mergeCell ref="H104:H105"/>
    <mergeCell ref="A105:B105"/>
    <mergeCell ref="H98:H99"/>
    <mergeCell ref="A99:B99"/>
    <mergeCell ref="A100:B100"/>
    <mergeCell ref="A101:B101"/>
    <mergeCell ref="E101:E102"/>
    <mergeCell ref="F101:F102"/>
    <mergeCell ref="G101:G102"/>
    <mergeCell ref="H101:H102"/>
    <mergeCell ref="A102:B102"/>
    <mergeCell ref="H108:H109"/>
    <mergeCell ref="A109:B109"/>
    <mergeCell ref="A110:B110"/>
    <mergeCell ref="A111:B111"/>
    <mergeCell ref="A112:B112"/>
    <mergeCell ref="A113:B113"/>
    <mergeCell ref="A106:B106"/>
    <mergeCell ref="A107:D107"/>
    <mergeCell ref="A108:B108"/>
    <mergeCell ref="E108:E109"/>
    <mergeCell ref="F108:F109"/>
    <mergeCell ref="G108:G109"/>
    <mergeCell ref="G115:G116"/>
    <mergeCell ref="H115:H116"/>
    <mergeCell ref="A117:H117"/>
    <mergeCell ref="A118:B118"/>
    <mergeCell ref="A119:B119"/>
    <mergeCell ref="A120:B120"/>
    <mergeCell ref="A114:B114"/>
    <mergeCell ref="A115:B116"/>
    <mergeCell ref="C115:C116"/>
    <mergeCell ref="D115:D116"/>
    <mergeCell ref="E115:E116"/>
    <mergeCell ref="F115:F116"/>
    <mergeCell ref="A127:B127"/>
    <mergeCell ref="A128:B128"/>
    <mergeCell ref="A129:B129"/>
    <mergeCell ref="A130:D130"/>
    <mergeCell ref="A131:B131"/>
    <mergeCell ref="A132:B132"/>
    <mergeCell ref="A121:B121"/>
    <mergeCell ref="A122:B122"/>
    <mergeCell ref="A123:B123"/>
    <mergeCell ref="A124:B124"/>
    <mergeCell ref="A125:B125"/>
    <mergeCell ref="A126:B126"/>
    <mergeCell ref="A139:B139"/>
    <mergeCell ref="E139:E142"/>
    <mergeCell ref="F139:F142"/>
    <mergeCell ref="G139:G142"/>
    <mergeCell ref="H139:H142"/>
    <mergeCell ref="A140:B140"/>
    <mergeCell ref="A141:B141"/>
    <mergeCell ref="A142:B142"/>
    <mergeCell ref="A133:B133"/>
    <mergeCell ref="A134:B134"/>
    <mergeCell ref="A135:H135"/>
    <mergeCell ref="A136:B136"/>
    <mergeCell ref="A137:B137"/>
    <mergeCell ref="A138:H138"/>
    <mergeCell ref="A149:B149"/>
    <mergeCell ref="A150:B150"/>
    <mergeCell ref="A151:B151"/>
    <mergeCell ref="A152:B152"/>
    <mergeCell ref="A153:H153"/>
    <mergeCell ref="A154:B154"/>
    <mergeCell ref="A143:D143"/>
    <mergeCell ref="A144:H144"/>
    <mergeCell ref="A145:H145"/>
    <mergeCell ref="A146:H146"/>
    <mergeCell ref="A147:B147"/>
    <mergeCell ref="A148:B148"/>
    <mergeCell ref="A162:H162"/>
    <mergeCell ref="A163:B163"/>
    <mergeCell ref="A164:H164"/>
    <mergeCell ref="A165:B165"/>
    <mergeCell ref="A166:B166"/>
    <mergeCell ref="A167:H167"/>
    <mergeCell ref="A155:B155"/>
    <mergeCell ref="A156:B156"/>
    <mergeCell ref="A157:B157"/>
    <mergeCell ref="A159:H159"/>
    <mergeCell ref="A160:H160"/>
    <mergeCell ref="A161:B161"/>
    <mergeCell ref="A168:B168"/>
    <mergeCell ref="A169:B169"/>
    <mergeCell ref="A170:B170"/>
    <mergeCell ref="A171:H171"/>
    <mergeCell ref="A172:B172"/>
    <mergeCell ref="C172:C177"/>
    <mergeCell ref="D172:D177"/>
    <mergeCell ref="E172:E177"/>
    <mergeCell ref="F172:F177"/>
    <mergeCell ref="G172:G177"/>
    <mergeCell ref="A178:B178"/>
    <mergeCell ref="A180:H180"/>
    <mergeCell ref="A182:C182"/>
    <mergeCell ref="E182:F182"/>
    <mergeCell ref="G182:H182"/>
    <mergeCell ref="A183:C183"/>
    <mergeCell ref="E183:F183"/>
    <mergeCell ref="G183:H183"/>
    <mergeCell ref="H172:H177"/>
    <mergeCell ref="A173:B173"/>
    <mergeCell ref="A174:B174"/>
    <mergeCell ref="A175:B175"/>
    <mergeCell ref="A176:B176"/>
    <mergeCell ref="A177:B177"/>
    <mergeCell ref="A186:C186"/>
    <mergeCell ref="E186:F186"/>
    <mergeCell ref="G186:H186"/>
    <mergeCell ref="A187:C187"/>
    <mergeCell ref="E187:F187"/>
    <mergeCell ref="G187:H187"/>
    <mergeCell ref="A184:C184"/>
    <mergeCell ref="E184:F184"/>
    <mergeCell ref="G184:H184"/>
    <mergeCell ref="A185:C185"/>
    <mergeCell ref="E185:F185"/>
    <mergeCell ref="G185:H185"/>
    <mergeCell ref="A190:C190"/>
    <mergeCell ref="E190:F190"/>
    <mergeCell ref="G190:H190"/>
    <mergeCell ref="A191:C191"/>
    <mergeCell ref="E191:F191"/>
    <mergeCell ref="G191:H191"/>
    <mergeCell ref="A188:C188"/>
    <mergeCell ref="E188:F188"/>
    <mergeCell ref="G188:H188"/>
    <mergeCell ref="A189:C189"/>
    <mergeCell ref="E189:F189"/>
    <mergeCell ref="G189:H189"/>
    <mergeCell ref="A194:C194"/>
    <mergeCell ref="E194:F194"/>
    <mergeCell ref="G194:H194"/>
    <mergeCell ref="A195:C195"/>
    <mergeCell ref="E195:F195"/>
    <mergeCell ref="G195:H195"/>
    <mergeCell ref="A192:C192"/>
    <mergeCell ref="E192:F192"/>
    <mergeCell ref="G192:H192"/>
    <mergeCell ref="A193:C193"/>
    <mergeCell ref="E193:F193"/>
    <mergeCell ref="G193:H193"/>
    <mergeCell ref="A198:C198"/>
    <mergeCell ref="E198:F198"/>
    <mergeCell ref="G198:H198"/>
    <mergeCell ref="A199:C199"/>
    <mergeCell ref="E199:F199"/>
    <mergeCell ref="G199:H199"/>
    <mergeCell ref="A196:C196"/>
    <mergeCell ref="E196:F196"/>
    <mergeCell ref="G196:H196"/>
    <mergeCell ref="A197:C197"/>
    <mergeCell ref="E197:F197"/>
    <mergeCell ref="G197:H197"/>
    <mergeCell ref="A202:C202"/>
    <mergeCell ref="E202:F202"/>
    <mergeCell ref="G202:H202"/>
    <mergeCell ref="A203:C203"/>
    <mergeCell ref="E203:F203"/>
    <mergeCell ref="G203:H203"/>
    <mergeCell ref="A200:C200"/>
    <mergeCell ref="E200:F200"/>
    <mergeCell ref="G200:H200"/>
    <mergeCell ref="A201:C201"/>
    <mergeCell ref="E201:F201"/>
    <mergeCell ref="G201:H201"/>
    <mergeCell ref="A206:C206"/>
    <mergeCell ref="E206:F206"/>
    <mergeCell ref="G206:H206"/>
    <mergeCell ref="A207:C207"/>
    <mergeCell ref="E207:F207"/>
    <mergeCell ref="G207:H207"/>
    <mergeCell ref="A204:C204"/>
    <mergeCell ref="E204:F204"/>
    <mergeCell ref="G204:H204"/>
    <mergeCell ref="A205:C205"/>
    <mergeCell ref="E205:F205"/>
    <mergeCell ref="G205:H205"/>
    <mergeCell ref="A210:C210"/>
    <mergeCell ref="E210:F210"/>
    <mergeCell ref="G210:H210"/>
    <mergeCell ref="A211:C211"/>
    <mergeCell ref="E211:F211"/>
    <mergeCell ref="G211:H211"/>
    <mergeCell ref="A208:C208"/>
    <mergeCell ref="E208:F208"/>
    <mergeCell ref="G208:H208"/>
    <mergeCell ref="A209:C209"/>
    <mergeCell ref="E209:F209"/>
    <mergeCell ref="G209:H209"/>
    <mergeCell ref="A214:C214"/>
    <mergeCell ref="E214:F214"/>
    <mergeCell ref="G214:H214"/>
    <mergeCell ref="A215:C215"/>
    <mergeCell ref="E215:F215"/>
    <mergeCell ref="G215:H215"/>
    <mergeCell ref="A212:C212"/>
    <mergeCell ref="E212:F212"/>
    <mergeCell ref="G212:H212"/>
    <mergeCell ref="A213:C213"/>
    <mergeCell ref="E213:F213"/>
    <mergeCell ref="G213:H213"/>
    <mergeCell ref="A218:C218"/>
    <mergeCell ref="E218:F218"/>
    <mergeCell ref="G218:H218"/>
    <mergeCell ref="A219:C219"/>
    <mergeCell ref="E219:F219"/>
    <mergeCell ref="G219:H219"/>
    <mergeCell ref="A216:C216"/>
    <mergeCell ref="E216:F216"/>
    <mergeCell ref="G216:H216"/>
    <mergeCell ref="A217:C217"/>
    <mergeCell ref="E217:F217"/>
    <mergeCell ref="G217:H217"/>
    <mergeCell ref="A222:C222"/>
    <mergeCell ref="E222:F222"/>
    <mergeCell ref="G222:H222"/>
    <mergeCell ref="A223:C223"/>
    <mergeCell ref="E223:F223"/>
    <mergeCell ref="G223:H223"/>
    <mergeCell ref="A220:C220"/>
    <mergeCell ref="E220:F220"/>
    <mergeCell ref="G220:H220"/>
    <mergeCell ref="A221:C221"/>
    <mergeCell ref="E221:F221"/>
    <mergeCell ref="G221:H221"/>
    <mergeCell ref="A226:C226"/>
    <mergeCell ref="E226:F226"/>
    <mergeCell ref="G226:H226"/>
    <mergeCell ref="A227:C227"/>
    <mergeCell ref="E227:F227"/>
    <mergeCell ref="G227:H227"/>
    <mergeCell ref="A224:C224"/>
    <mergeCell ref="E224:F224"/>
    <mergeCell ref="G224:H224"/>
    <mergeCell ref="A225:C225"/>
    <mergeCell ref="E225:F225"/>
    <mergeCell ref="G225:H225"/>
    <mergeCell ref="A230:C230"/>
    <mergeCell ref="E230:F230"/>
    <mergeCell ref="G230:H230"/>
    <mergeCell ref="A231:C231"/>
    <mergeCell ref="E231:F231"/>
    <mergeCell ref="G231:H231"/>
    <mergeCell ref="A228:C228"/>
    <mergeCell ref="E228:F228"/>
    <mergeCell ref="G228:H228"/>
    <mergeCell ref="A229:C229"/>
    <mergeCell ref="E229:F229"/>
    <mergeCell ref="G229:H229"/>
    <mergeCell ref="A234:C234"/>
    <mergeCell ref="E234:F234"/>
    <mergeCell ref="G234:H234"/>
    <mergeCell ref="A235:C235"/>
    <mergeCell ref="E235:F235"/>
    <mergeCell ref="G235:H235"/>
    <mergeCell ref="A232:C232"/>
    <mergeCell ref="E232:F232"/>
    <mergeCell ref="G232:H232"/>
    <mergeCell ref="A233:C233"/>
    <mergeCell ref="E233:F233"/>
    <mergeCell ref="G233:H233"/>
    <mergeCell ref="A238:C238"/>
    <mergeCell ref="E238:F238"/>
    <mergeCell ref="G238:H238"/>
    <mergeCell ref="A239:C239"/>
    <mergeCell ref="E239:F239"/>
    <mergeCell ref="G239:H239"/>
    <mergeCell ref="A236:C236"/>
    <mergeCell ref="E236:F236"/>
    <mergeCell ref="G236:H236"/>
    <mergeCell ref="A237:C237"/>
    <mergeCell ref="E237:F237"/>
    <mergeCell ref="G237:H237"/>
    <mergeCell ref="A242:C242"/>
    <mergeCell ref="E242:F242"/>
    <mergeCell ref="G242:H242"/>
    <mergeCell ref="A243:C243"/>
    <mergeCell ref="E243:F243"/>
    <mergeCell ref="G243:H243"/>
    <mergeCell ref="A240:C240"/>
    <mergeCell ref="E240:F240"/>
    <mergeCell ref="G240:H240"/>
    <mergeCell ref="A241:C241"/>
    <mergeCell ref="E241:F241"/>
    <mergeCell ref="G241:H241"/>
    <mergeCell ref="A246:C246"/>
    <mergeCell ref="E246:F246"/>
    <mergeCell ref="G246:H246"/>
    <mergeCell ref="A247:C247"/>
    <mergeCell ref="E247:F247"/>
    <mergeCell ref="G247:H247"/>
    <mergeCell ref="A244:C244"/>
    <mergeCell ref="E244:F244"/>
    <mergeCell ref="G244:H244"/>
    <mergeCell ref="A245:C245"/>
    <mergeCell ref="E245:F245"/>
    <mergeCell ref="G245:H245"/>
    <mergeCell ref="A250:C250"/>
    <mergeCell ref="E250:F250"/>
    <mergeCell ref="G250:H250"/>
    <mergeCell ref="A251:C251"/>
    <mergeCell ref="E251:F251"/>
    <mergeCell ref="G251:H251"/>
    <mergeCell ref="A248:C248"/>
    <mergeCell ref="E248:F248"/>
    <mergeCell ref="G248:H248"/>
    <mergeCell ref="A249:C249"/>
    <mergeCell ref="E249:F249"/>
    <mergeCell ref="G249:H249"/>
    <mergeCell ref="A254:C254"/>
    <mergeCell ref="E254:F254"/>
    <mergeCell ref="G254:H254"/>
    <mergeCell ref="A255:C255"/>
    <mergeCell ref="E255:F255"/>
    <mergeCell ref="G255:H255"/>
    <mergeCell ref="A252:C252"/>
    <mergeCell ref="E252:F252"/>
    <mergeCell ref="G252:H252"/>
    <mergeCell ref="A253:C253"/>
    <mergeCell ref="E253:F253"/>
    <mergeCell ref="G253:H253"/>
    <mergeCell ref="A259:H259"/>
    <mergeCell ref="B261:C261"/>
    <mergeCell ref="E261:H261"/>
    <mergeCell ref="B262:C262"/>
    <mergeCell ref="E262:H262"/>
    <mergeCell ref="B263:C263"/>
    <mergeCell ref="E263:H263"/>
    <mergeCell ref="A256:C256"/>
    <mergeCell ref="E256:F256"/>
    <mergeCell ref="G256:H256"/>
    <mergeCell ref="A257:C257"/>
    <mergeCell ref="E257:F257"/>
    <mergeCell ref="G257:H257"/>
    <mergeCell ref="B267:C267"/>
    <mergeCell ref="E267:H267"/>
    <mergeCell ref="B268:C268"/>
    <mergeCell ref="E268:H268"/>
    <mergeCell ref="A270:D270"/>
    <mergeCell ref="A272:C272"/>
    <mergeCell ref="E272:H272"/>
    <mergeCell ref="B264:C264"/>
    <mergeCell ref="E264:H264"/>
    <mergeCell ref="B265:C265"/>
    <mergeCell ref="E265:H265"/>
    <mergeCell ref="B266:C266"/>
    <mergeCell ref="E266:H266"/>
    <mergeCell ref="A276:C276"/>
    <mergeCell ref="E276:H276"/>
    <mergeCell ref="A277:C277"/>
    <mergeCell ref="E277:H277"/>
    <mergeCell ref="A278:C278"/>
    <mergeCell ref="E278:H278"/>
    <mergeCell ref="A273:C273"/>
    <mergeCell ref="E273:H273"/>
    <mergeCell ref="A274:C274"/>
    <mergeCell ref="E274:H274"/>
    <mergeCell ref="A275:C275"/>
    <mergeCell ref="E275:H275"/>
    <mergeCell ref="A282:C282"/>
    <mergeCell ref="E282:H282"/>
    <mergeCell ref="A283:C283"/>
    <mergeCell ref="E283:H283"/>
    <mergeCell ref="A284:C284"/>
    <mergeCell ref="E284:H284"/>
    <mergeCell ref="A279:C279"/>
    <mergeCell ref="E279:H279"/>
    <mergeCell ref="A280:C280"/>
    <mergeCell ref="E280:H280"/>
    <mergeCell ref="A281:C281"/>
    <mergeCell ref="E281:H281"/>
    <mergeCell ref="A288:C288"/>
    <mergeCell ref="E288:H288"/>
    <mergeCell ref="B291:E291"/>
    <mergeCell ref="A285:C285"/>
    <mergeCell ref="E285:H285"/>
    <mergeCell ref="A286:C287"/>
    <mergeCell ref="D286:D287"/>
    <mergeCell ref="E286:H286"/>
    <mergeCell ref="E287:H287"/>
  </mergeCells>
  <pageMargins left="0.38" right="0.11" top="0.28000000000000003" bottom="0.28000000000000003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N299"/>
  <sheetViews>
    <sheetView tabSelected="1" workbookViewId="0">
      <selection activeCell="E49" sqref="E49:H49"/>
    </sheetView>
  </sheetViews>
  <sheetFormatPr defaultRowHeight="15"/>
  <cols>
    <col min="1" max="1" width="5.42578125" customWidth="1"/>
    <col min="2" max="2" width="18.28515625" customWidth="1"/>
    <col min="3" max="3" width="29.7109375" customWidth="1"/>
    <col min="4" max="4" width="12.5703125" customWidth="1"/>
    <col min="5" max="5" width="8.28515625" customWidth="1"/>
    <col min="6" max="6" width="7" customWidth="1"/>
    <col min="7" max="7" width="8.42578125" customWidth="1"/>
    <col min="8" max="8" width="8.28515625" customWidth="1"/>
    <col min="9" max="9" width="0" hidden="1" customWidth="1"/>
    <col min="10" max="11" width="9.140625" hidden="1" customWidth="1"/>
    <col min="12" max="12" width="9.5703125" hidden="1" customWidth="1"/>
    <col min="13" max="18" width="0" hidden="1" customWidth="1"/>
  </cols>
  <sheetData>
    <row r="1" spans="1:12" ht="18.75">
      <c r="A1" s="112" t="s">
        <v>28</v>
      </c>
      <c r="B1" s="112"/>
      <c r="C1" s="112"/>
      <c r="D1" s="112"/>
      <c r="E1" s="112"/>
      <c r="F1" s="112"/>
      <c r="G1" s="112"/>
      <c r="H1" s="112"/>
    </row>
    <row r="2" spans="1:12" ht="31.5" customHeight="1">
      <c r="A2" s="214" t="s">
        <v>29</v>
      </c>
      <c r="B2" s="214"/>
      <c r="C2" s="214"/>
      <c r="D2" s="214"/>
      <c r="E2" s="214"/>
      <c r="F2" s="214"/>
      <c r="G2" s="214"/>
      <c r="H2" s="214"/>
    </row>
    <row r="3" spans="1:12" ht="36.75" customHeight="1">
      <c r="A3" s="214" t="s">
        <v>30</v>
      </c>
      <c r="B3" s="214"/>
      <c r="C3" s="214"/>
      <c r="D3" s="214"/>
      <c r="E3" s="214"/>
      <c r="F3" s="214"/>
      <c r="G3" s="214"/>
      <c r="H3" s="214"/>
    </row>
    <row r="4" spans="1:12" ht="15.75">
      <c r="A4" s="215" t="s">
        <v>31</v>
      </c>
      <c r="B4" s="215"/>
      <c r="C4" s="215"/>
      <c r="D4" s="215"/>
      <c r="E4" s="215"/>
      <c r="F4" s="215"/>
      <c r="G4" s="215"/>
      <c r="H4" s="215"/>
    </row>
    <row r="5" spans="1:12" ht="15.75">
      <c r="A5" s="215" t="s">
        <v>326</v>
      </c>
      <c r="B5" s="215"/>
      <c r="C5" s="215"/>
      <c r="D5" s="215"/>
      <c r="E5" s="215"/>
      <c r="F5" s="215"/>
      <c r="G5" s="215"/>
      <c r="H5" s="215"/>
    </row>
    <row r="6" spans="1:12" ht="18.75">
      <c r="A6" s="57" t="s">
        <v>317</v>
      </c>
      <c r="B6" s="57"/>
      <c r="C6" s="57"/>
      <c r="D6" s="57"/>
      <c r="E6" s="57"/>
      <c r="F6" s="57"/>
      <c r="G6" s="57"/>
      <c r="H6" s="57"/>
      <c r="I6" s="56"/>
      <c r="J6" s="56"/>
      <c r="K6" s="56"/>
      <c r="L6" s="56"/>
    </row>
    <row r="7" spans="1:12" ht="10.5" customHeight="1">
      <c r="A7" s="21"/>
      <c r="B7" s="21"/>
      <c r="C7" s="21"/>
      <c r="D7" s="21"/>
      <c r="E7" s="21"/>
      <c r="F7" s="21"/>
      <c r="G7" s="21"/>
      <c r="H7" s="21"/>
    </row>
    <row r="8" spans="1:12" ht="15.75">
      <c r="A8" s="216" t="s">
        <v>320</v>
      </c>
      <c r="B8" s="216"/>
      <c r="C8" s="216"/>
      <c r="D8" s="216"/>
      <c r="E8" s="216"/>
      <c r="F8" s="216"/>
      <c r="G8" s="216"/>
      <c r="H8" s="216"/>
      <c r="I8" s="21"/>
    </row>
    <row r="9" spans="1:12" ht="9" customHeight="1">
      <c r="A9" s="21"/>
      <c r="B9" s="21"/>
      <c r="C9" s="21"/>
      <c r="D9" s="21"/>
      <c r="E9" s="21"/>
      <c r="F9" s="21"/>
      <c r="G9" s="21"/>
      <c r="H9" s="21"/>
    </row>
    <row r="10" spans="1:12" ht="47.25" customHeight="1">
      <c r="A10" s="211" t="s">
        <v>313</v>
      </c>
      <c r="B10" s="211"/>
      <c r="C10" s="211"/>
      <c r="D10" s="211"/>
      <c r="E10" s="211"/>
      <c r="F10" s="211"/>
      <c r="G10" s="211"/>
      <c r="H10" s="211"/>
      <c r="I10" s="2"/>
      <c r="J10" s="2"/>
      <c r="K10" s="2"/>
      <c r="L10" s="2"/>
    </row>
    <row r="11" spans="1:12" ht="11.25" customHeight="1">
      <c r="A11" s="30"/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</row>
    <row r="12" spans="1:12" ht="18.75">
      <c r="A12" s="112" t="s">
        <v>32</v>
      </c>
      <c r="B12" s="112"/>
      <c r="C12" s="112"/>
      <c r="D12" s="112"/>
      <c r="E12" s="112"/>
      <c r="F12" s="112"/>
      <c r="G12" s="112"/>
      <c r="H12" s="112"/>
    </row>
    <row r="13" spans="1:12" ht="8.25" customHeight="1">
      <c r="A13" s="80"/>
      <c r="B13" s="80"/>
    </row>
    <row r="14" spans="1:12" ht="30.75" customHeight="1">
      <c r="A14" s="90" t="s">
        <v>314</v>
      </c>
      <c r="B14" s="129" t="s">
        <v>34</v>
      </c>
      <c r="C14" s="131"/>
      <c r="D14" s="81" t="s">
        <v>35</v>
      </c>
      <c r="E14" s="113" t="s">
        <v>36</v>
      </c>
      <c r="F14" s="113"/>
      <c r="G14" s="113"/>
      <c r="H14" s="113"/>
    </row>
    <row r="15" spans="1:12" ht="31.5" customHeight="1">
      <c r="A15" s="45" t="s">
        <v>37</v>
      </c>
      <c r="B15" s="198" t="s">
        <v>38</v>
      </c>
      <c r="C15" s="199"/>
      <c r="D15" s="3" t="s">
        <v>39</v>
      </c>
      <c r="E15" s="217">
        <v>40676</v>
      </c>
      <c r="F15" s="130"/>
      <c r="G15" s="130"/>
      <c r="H15" s="131"/>
    </row>
    <row r="16" spans="1:12" ht="361.5" customHeight="1">
      <c r="A16" s="45" t="s">
        <v>41</v>
      </c>
      <c r="B16" s="129" t="s">
        <v>42</v>
      </c>
      <c r="C16" s="131"/>
      <c r="D16" s="45" t="s">
        <v>43</v>
      </c>
      <c r="E16" s="208" t="s">
        <v>329</v>
      </c>
      <c r="F16" s="209"/>
      <c r="G16" s="209"/>
      <c r="H16" s="210"/>
    </row>
    <row r="17" spans="1:8" ht="15.75">
      <c r="A17" s="45" t="s">
        <v>44</v>
      </c>
      <c r="B17" s="129" t="s">
        <v>45</v>
      </c>
      <c r="C17" s="131"/>
      <c r="D17" s="45" t="s">
        <v>46</v>
      </c>
      <c r="E17" s="203">
        <v>10</v>
      </c>
      <c r="F17" s="204"/>
      <c r="G17" s="204"/>
      <c r="H17" s="205"/>
    </row>
    <row r="18" spans="1:8" ht="15.75">
      <c r="A18" s="45" t="s">
        <v>47</v>
      </c>
      <c r="B18" s="198" t="s">
        <v>48</v>
      </c>
      <c r="C18" s="199"/>
      <c r="D18" s="45"/>
      <c r="E18" s="203"/>
      <c r="F18" s="204"/>
      <c r="G18" s="204"/>
      <c r="H18" s="205"/>
    </row>
    <row r="19" spans="1:8" ht="15.75">
      <c r="A19" s="45" t="s">
        <v>235</v>
      </c>
      <c r="B19" s="100" t="s">
        <v>49</v>
      </c>
      <c r="C19" s="102"/>
      <c r="D19" s="45" t="s">
        <v>46</v>
      </c>
      <c r="E19" s="203">
        <v>0</v>
      </c>
      <c r="F19" s="204"/>
      <c r="G19" s="204"/>
      <c r="H19" s="205"/>
    </row>
    <row r="20" spans="1:8" ht="21.75" customHeight="1">
      <c r="A20" s="45" t="s">
        <v>236</v>
      </c>
      <c r="B20" s="212" t="s">
        <v>244</v>
      </c>
      <c r="C20" s="213"/>
      <c r="D20" s="45" t="s">
        <v>46</v>
      </c>
      <c r="E20" s="203">
        <v>0</v>
      </c>
      <c r="F20" s="204"/>
      <c r="G20" s="204"/>
      <c r="H20" s="205"/>
    </row>
    <row r="21" spans="1:8" ht="31.5" customHeight="1">
      <c r="A21" s="45" t="s">
        <v>50</v>
      </c>
      <c r="B21" s="100" t="s">
        <v>51</v>
      </c>
      <c r="C21" s="102"/>
      <c r="D21" s="45" t="s">
        <v>52</v>
      </c>
      <c r="E21" s="203">
        <v>2</v>
      </c>
      <c r="F21" s="204"/>
      <c r="G21" s="204"/>
      <c r="H21" s="205"/>
    </row>
    <row r="22" spans="1:8" ht="15.75">
      <c r="A22" s="45" t="s">
        <v>237</v>
      </c>
      <c r="B22" s="100" t="s">
        <v>245</v>
      </c>
      <c r="C22" s="102"/>
      <c r="D22" s="45" t="s">
        <v>52</v>
      </c>
      <c r="E22" s="203">
        <v>2</v>
      </c>
      <c r="F22" s="204"/>
      <c r="G22" s="204"/>
      <c r="H22" s="205"/>
    </row>
    <row r="23" spans="1:8" ht="15.75">
      <c r="A23" s="45" t="s">
        <v>238</v>
      </c>
      <c r="B23" s="198" t="s">
        <v>54</v>
      </c>
      <c r="C23" s="199"/>
      <c r="D23" s="45" t="s">
        <v>52</v>
      </c>
      <c r="E23" s="203" t="s">
        <v>55</v>
      </c>
      <c r="F23" s="204"/>
      <c r="G23" s="204"/>
      <c r="H23" s="205"/>
    </row>
    <row r="24" spans="1:8" ht="15.75">
      <c r="A24" s="46"/>
      <c r="B24" s="46"/>
      <c r="C24" s="47"/>
      <c r="D24" s="47"/>
      <c r="E24" s="47"/>
      <c r="F24" s="47"/>
      <c r="G24" s="47"/>
      <c r="H24" s="47"/>
    </row>
    <row r="25" spans="1:8">
      <c r="A25" s="206" t="s">
        <v>302</v>
      </c>
      <c r="B25" s="206"/>
      <c r="C25" s="206"/>
      <c r="D25" s="206"/>
      <c r="E25" s="206"/>
      <c r="F25" s="206"/>
      <c r="G25" s="206"/>
      <c r="H25" s="206"/>
    </row>
    <row r="26" spans="1:8">
      <c r="A26" s="206"/>
      <c r="B26" s="206"/>
      <c r="C26" s="206"/>
      <c r="D26" s="206"/>
      <c r="E26" s="206"/>
      <c r="F26" s="206"/>
      <c r="G26" s="206"/>
      <c r="H26" s="206"/>
    </row>
    <row r="27" spans="1:8" ht="15.75">
      <c r="A27" s="82"/>
      <c r="B27" s="82"/>
      <c r="C27" s="82"/>
      <c r="D27" s="82"/>
      <c r="E27" s="82"/>
      <c r="F27" s="82"/>
      <c r="G27" s="82"/>
      <c r="H27" s="82"/>
    </row>
    <row r="28" spans="1:8" ht="15.75" hidden="1">
      <c r="A28" s="207" t="s">
        <v>56</v>
      </c>
      <c r="B28" s="207"/>
      <c r="C28" s="207"/>
      <c r="D28" s="207"/>
      <c r="E28" s="207"/>
      <c r="F28" s="207"/>
      <c r="G28" s="207"/>
      <c r="H28" s="207"/>
    </row>
    <row r="29" spans="1:8" ht="15.75" hidden="1">
      <c r="A29" s="83"/>
      <c r="B29" s="83"/>
      <c r="C29" s="47"/>
      <c r="D29" s="47"/>
      <c r="E29" s="47"/>
      <c r="F29" s="47"/>
      <c r="G29" s="47"/>
      <c r="H29" s="47"/>
    </row>
    <row r="30" spans="1:8" ht="31.5" hidden="1">
      <c r="A30" s="90" t="s">
        <v>33</v>
      </c>
      <c r="B30" s="129" t="s">
        <v>34</v>
      </c>
      <c r="C30" s="131"/>
      <c r="D30" s="81" t="s">
        <v>35</v>
      </c>
      <c r="E30" s="129" t="s">
        <v>36</v>
      </c>
      <c r="F30" s="130"/>
      <c r="G30" s="130"/>
      <c r="H30" s="131"/>
    </row>
    <row r="31" spans="1:8" ht="31.5" hidden="1">
      <c r="A31" s="45" t="s">
        <v>37</v>
      </c>
      <c r="B31" s="100" t="s">
        <v>38</v>
      </c>
      <c r="C31" s="102"/>
      <c r="D31" s="45" t="s">
        <v>39</v>
      </c>
      <c r="E31" s="218"/>
      <c r="F31" s="200"/>
      <c r="G31" s="200"/>
      <c r="H31" s="199"/>
    </row>
    <row r="32" spans="1:8" ht="15.75" hidden="1">
      <c r="A32" s="45" t="s">
        <v>41</v>
      </c>
      <c r="B32" s="100" t="s">
        <v>57</v>
      </c>
      <c r="C32" s="102"/>
      <c r="D32" s="45" t="s">
        <v>52</v>
      </c>
      <c r="E32" s="198"/>
      <c r="F32" s="200"/>
      <c r="G32" s="200"/>
      <c r="H32" s="199"/>
    </row>
    <row r="33" spans="1:8" ht="31.5" hidden="1">
      <c r="A33" s="45" t="s">
        <v>44</v>
      </c>
      <c r="B33" s="100" t="s">
        <v>58</v>
      </c>
      <c r="C33" s="102"/>
      <c r="D33" s="45" t="s">
        <v>39</v>
      </c>
      <c r="E33" s="198"/>
      <c r="F33" s="200"/>
      <c r="G33" s="200"/>
      <c r="H33" s="199"/>
    </row>
    <row r="34" spans="1:8" ht="15.75" hidden="1">
      <c r="A34" s="45" t="s">
        <v>47</v>
      </c>
      <c r="B34" s="100" t="s">
        <v>59</v>
      </c>
      <c r="C34" s="102"/>
      <c r="D34" s="45"/>
      <c r="E34" s="198"/>
      <c r="F34" s="200"/>
      <c r="G34" s="200"/>
      <c r="H34" s="199"/>
    </row>
    <row r="35" spans="1:8" ht="15.75" hidden="1">
      <c r="A35" s="45" t="s">
        <v>235</v>
      </c>
      <c r="B35" s="100" t="s">
        <v>60</v>
      </c>
      <c r="C35" s="102"/>
      <c r="D35" s="45" t="s">
        <v>61</v>
      </c>
      <c r="E35" s="198"/>
      <c r="F35" s="200"/>
      <c r="G35" s="200"/>
      <c r="H35" s="199"/>
    </row>
    <row r="36" spans="1:8" ht="15.75" hidden="1">
      <c r="A36" s="45" t="s">
        <v>239</v>
      </c>
      <c r="B36" s="100" t="s">
        <v>62</v>
      </c>
      <c r="C36" s="102"/>
      <c r="D36" s="45" t="s">
        <v>61</v>
      </c>
      <c r="E36" s="198"/>
      <c r="F36" s="200"/>
      <c r="G36" s="200"/>
      <c r="H36" s="199"/>
    </row>
    <row r="37" spans="1:8" ht="15.75" hidden="1">
      <c r="A37" s="45" t="s">
        <v>240</v>
      </c>
      <c r="B37" s="100" t="s">
        <v>63</v>
      </c>
      <c r="C37" s="102"/>
      <c r="D37" s="45" t="s">
        <v>61</v>
      </c>
      <c r="E37" s="198"/>
      <c r="F37" s="200"/>
      <c r="G37" s="200"/>
      <c r="H37" s="199"/>
    </row>
    <row r="38" spans="1:8" ht="36" hidden="1" customHeight="1">
      <c r="A38" s="45" t="s">
        <v>50</v>
      </c>
      <c r="B38" s="100" t="s">
        <v>51</v>
      </c>
      <c r="C38" s="102"/>
      <c r="D38" s="45" t="s">
        <v>52</v>
      </c>
      <c r="E38" s="198"/>
      <c r="F38" s="200"/>
      <c r="G38" s="200"/>
      <c r="H38" s="199"/>
    </row>
    <row r="39" spans="1:8" ht="15.75" hidden="1">
      <c r="A39" s="45" t="s">
        <v>237</v>
      </c>
      <c r="B39" s="198" t="s">
        <v>53</v>
      </c>
      <c r="C39" s="199"/>
      <c r="D39" s="45" t="s">
        <v>52</v>
      </c>
      <c r="E39" s="198"/>
      <c r="F39" s="200"/>
      <c r="G39" s="200"/>
      <c r="H39" s="199"/>
    </row>
    <row r="40" spans="1:8" ht="15.75" hidden="1">
      <c r="A40" s="45" t="s">
        <v>238</v>
      </c>
      <c r="B40" s="198" t="s">
        <v>54</v>
      </c>
      <c r="C40" s="199"/>
      <c r="D40" s="45" t="s">
        <v>52</v>
      </c>
      <c r="E40" s="198"/>
      <c r="F40" s="200"/>
      <c r="G40" s="200"/>
      <c r="H40" s="199"/>
    </row>
    <row r="41" spans="1:8" ht="47.25" hidden="1" customHeight="1">
      <c r="A41" s="201" t="s">
        <v>246</v>
      </c>
      <c r="B41" s="201"/>
      <c r="C41" s="201"/>
      <c r="D41" s="201"/>
      <c r="E41" s="201"/>
      <c r="F41" s="201"/>
      <c r="G41" s="201"/>
      <c r="H41" s="201"/>
    </row>
    <row r="42" spans="1:8" ht="9" customHeight="1">
      <c r="A42" s="84"/>
      <c r="B42" s="84"/>
      <c r="C42" s="84"/>
      <c r="D42" s="84"/>
      <c r="E42" s="84"/>
      <c r="F42" s="84"/>
      <c r="G42" s="84"/>
      <c r="H42" s="84"/>
    </row>
    <row r="43" spans="1:8" ht="18.75">
      <c r="A43" s="202" t="s">
        <v>64</v>
      </c>
      <c r="B43" s="202"/>
      <c r="C43" s="202"/>
      <c r="D43" s="202"/>
      <c r="E43" s="202"/>
      <c r="F43" s="202"/>
      <c r="G43" s="202"/>
      <c r="H43" s="202"/>
    </row>
    <row r="44" spans="1:8" ht="7.5" customHeight="1">
      <c r="A44" s="11"/>
      <c r="B44" s="11"/>
      <c r="C44" s="10"/>
      <c r="D44" s="10"/>
      <c r="E44" s="10"/>
      <c r="F44" s="10"/>
      <c r="G44" s="10"/>
      <c r="H44" s="10"/>
    </row>
    <row r="45" spans="1:8" ht="31.5">
      <c r="A45" s="90" t="s">
        <v>33</v>
      </c>
      <c r="B45" s="96" t="s">
        <v>1</v>
      </c>
      <c r="C45" s="98"/>
      <c r="D45" s="81" t="s">
        <v>35</v>
      </c>
      <c r="E45" s="113" t="s">
        <v>36</v>
      </c>
      <c r="F45" s="113"/>
      <c r="G45" s="113"/>
      <c r="H45" s="113"/>
    </row>
    <row r="46" spans="1:8" ht="30" customHeight="1">
      <c r="A46" s="12" t="s">
        <v>37</v>
      </c>
      <c r="B46" s="100" t="s">
        <v>65</v>
      </c>
      <c r="C46" s="102"/>
      <c r="D46" s="12" t="s">
        <v>66</v>
      </c>
      <c r="E46" s="96">
        <v>89</v>
      </c>
      <c r="F46" s="97"/>
      <c r="G46" s="97"/>
      <c r="H46" s="98"/>
    </row>
    <row r="47" spans="1:8" ht="30.75" customHeight="1">
      <c r="A47" s="12" t="s">
        <v>41</v>
      </c>
      <c r="B47" s="100" t="s">
        <v>67</v>
      </c>
      <c r="C47" s="102"/>
      <c r="D47" s="12" t="s">
        <v>68</v>
      </c>
      <c r="E47" s="96" t="s">
        <v>327</v>
      </c>
      <c r="F47" s="97"/>
      <c r="G47" s="97"/>
      <c r="H47" s="98"/>
    </row>
    <row r="48" spans="1:8" ht="31.5" customHeight="1">
      <c r="A48" s="12" t="s">
        <v>69</v>
      </c>
      <c r="B48" s="100" t="s">
        <v>70</v>
      </c>
      <c r="C48" s="102"/>
      <c r="D48" s="12" t="s">
        <v>68</v>
      </c>
      <c r="E48" s="96" t="str">
        <f>E47</f>
        <v>13406.70</v>
      </c>
      <c r="F48" s="97"/>
      <c r="G48" s="97"/>
      <c r="H48" s="98"/>
    </row>
    <row r="49" spans="1:9" ht="29.25" customHeight="1">
      <c r="A49" s="12" t="s">
        <v>44</v>
      </c>
      <c r="B49" s="100" t="s">
        <v>71</v>
      </c>
      <c r="C49" s="102"/>
      <c r="D49" s="12" t="s">
        <v>68</v>
      </c>
      <c r="E49" s="219">
        <v>13406.7</v>
      </c>
      <c r="F49" s="220"/>
      <c r="G49" s="220"/>
      <c r="H49" s="221"/>
    </row>
    <row r="50" spans="1:9" ht="32.25" customHeight="1">
      <c r="A50" s="12" t="s">
        <v>47</v>
      </c>
      <c r="B50" s="100" t="s">
        <v>72</v>
      </c>
      <c r="C50" s="102"/>
      <c r="D50" s="12" t="s">
        <v>68</v>
      </c>
      <c r="E50" s="96"/>
      <c r="F50" s="97"/>
      <c r="G50" s="97"/>
      <c r="H50" s="98"/>
    </row>
    <row r="51" spans="1:9" ht="47.25" customHeight="1">
      <c r="A51" s="12" t="s">
        <v>50</v>
      </c>
      <c r="B51" s="100" t="s">
        <v>73</v>
      </c>
      <c r="C51" s="102"/>
      <c r="D51" s="12" t="s">
        <v>74</v>
      </c>
      <c r="E51" s="96">
        <v>75</v>
      </c>
      <c r="F51" s="97"/>
      <c r="G51" s="97"/>
      <c r="H51" s="98"/>
    </row>
    <row r="52" spans="1:9" ht="63" customHeight="1">
      <c r="A52" s="12" t="s">
        <v>75</v>
      </c>
      <c r="B52" s="100" t="s">
        <v>76</v>
      </c>
      <c r="C52" s="102"/>
      <c r="D52" s="12" t="s">
        <v>77</v>
      </c>
      <c r="E52" s="96"/>
      <c r="F52" s="97"/>
      <c r="G52" s="97"/>
      <c r="H52" s="98"/>
    </row>
    <row r="53" spans="1:9" ht="80.25" customHeight="1">
      <c r="A53" s="12" t="s">
        <v>78</v>
      </c>
      <c r="B53" s="100" t="s">
        <v>79</v>
      </c>
      <c r="C53" s="102"/>
      <c r="D53" s="12" t="s">
        <v>74</v>
      </c>
      <c r="E53" s="96">
        <v>75</v>
      </c>
      <c r="F53" s="97"/>
      <c r="G53" s="97"/>
      <c r="H53" s="98"/>
    </row>
    <row r="54" spans="1:9" ht="65.25" customHeight="1">
      <c r="A54" s="12" t="s">
        <v>80</v>
      </c>
      <c r="B54" s="100" t="s">
        <v>81</v>
      </c>
      <c r="C54" s="102"/>
      <c r="D54" s="12" t="s">
        <v>77</v>
      </c>
      <c r="E54" s="96"/>
      <c r="F54" s="97"/>
      <c r="G54" s="97"/>
      <c r="H54" s="98"/>
    </row>
    <row r="55" spans="1:9" ht="63" customHeight="1">
      <c r="A55" s="12" t="s">
        <v>82</v>
      </c>
      <c r="B55" s="100" t="s">
        <v>83</v>
      </c>
      <c r="C55" s="102"/>
      <c r="D55" s="12" t="s">
        <v>74</v>
      </c>
      <c r="E55" s="96">
        <v>100</v>
      </c>
      <c r="F55" s="97"/>
      <c r="G55" s="97"/>
      <c r="H55" s="98"/>
    </row>
    <row r="56" spans="1:9" ht="48" customHeight="1">
      <c r="A56" s="12" t="s">
        <v>84</v>
      </c>
      <c r="B56" s="100" t="s">
        <v>85</v>
      </c>
      <c r="C56" s="102"/>
      <c r="D56" s="85" t="s">
        <v>52</v>
      </c>
      <c r="E56" s="185">
        <v>686</v>
      </c>
      <c r="F56" s="186"/>
      <c r="G56" s="186"/>
      <c r="H56" s="187"/>
    </row>
    <row r="57" spans="1:9" ht="43.5" customHeight="1">
      <c r="A57" s="170" t="s">
        <v>86</v>
      </c>
      <c r="B57" s="189" t="s">
        <v>87</v>
      </c>
      <c r="C57" s="190"/>
      <c r="D57" s="170"/>
      <c r="E57" s="195" t="s">
        <v>328</v>
      </c>
      <c r="F57" s="195"/>
      <c r="G57" s="195"/>
      <c r="H57" s="138"/>
    </row>
    <row r="58" spans="1:9" ht="25.5" customHeight="1">
      <c r="A58" s="188"/>
      <c r="B58" s="191"/>
      <c r="C58" s="192"/>
      <c r="D58" s="188"/>
      <c r="E58" s="196"/>
      <c r="F58" s="196"/>
      <c r="G58" s="196"/>
      <c r="H58" s="125"/>
    </row>
    <row r="59" spans="1:9" ht="40.5" customHeight="1">
      <c r="A59" s="188"/>
      <c r="B59" s="191"/>
      <c r="C59" s="192"/>
      <c r="D59" s="188"/>
      <c r="E59" s="196" t="s">
        <v>322</v>
      </c>
      <c r="F59" s="196"/>
      <c r="G59" s="196"/>
      <c r="H59" s="125"/>
    </row>
    <row r="60" spans="1:9" ht="30" customHeight="1">
      <c r="A60" s="171"/>
      <c r="B60" s="193"/>
      <c r="C60" s="194"/>
      <c r="D60" s="171"/>
      <c r="E60" s="197" t="s">
        <v>323</v>
      </c>
      <c r="F60" s="197"/>
      <c r="G60" s="197"/>
      <c r="H60" s="127"/>
    </row>
    <row r="61" spans="1:9" ht="18.75">
      <c r="A61" s="182" t="s">
        <v>88</v>
      </c>
      <c r="B61" s="182"/>
      <c r="C61" s="182"/>
      <c r="D61" s="182"/>
      <c r="E61" s="182"/>
      <c r="F61" s="182"/>
      <c r="G61" s="182"/>
      <c r="H61" s="182"/>
      <c r="I61" s="10"/>
    </row>
    <row r="62" spans="1:9" ht="210.75" customHeight="1">
      <c r="A62" s="183" t="s">
        <v>89</v>
      </c>
      <c r="B62" s="184"/>
      <c r="C62" s="16" t="s">
        <v>242</v>
      </c>
      <c r="D62" s="4" t="s">
        <v>241</v>
      </c>
      <c r="E62" s="13" t="s">
        <v>90</v>
      </c>
      <c r="F62" s="13" t="s">
        <v>91</v>
      </c>
      <c r="G62" s="13" t="s">
        <v>92</v>
      </c>
      <c r="H62" s="4" t="s">
        <v>243</v>
      </c>
    </row>
    <row r="63" spans="1:9">
      <c r="A63" s="134" t="s">
        <v>93</v>
      </c>
      <c r="B63" s="135"/>
      <c r="C63" s="135"/>
      <c r="D63" s="135"/>
      <c r="E63" s="135"/>
      <c r="F63" s="135"/>
      <c r="G63" s="135"/>
      <c r="H63" s="136"/>
    </row>
    <row r="64" spans="1:9">
      <c r="A64" s="134" t="s">
        <v>94</v>
      </c>
      <c r="B64" s="135"/>
      <c r="C64" s="135"/>
      <c r="D64" s="135"/>
      <c r="E64" s="135"/>
      <c r="F64" s="135"/>
      <c r="G64" s="135"/>
      <c r="H64" s="136"/>
    </row>
    <row r="65" spans="1:8">
      <c r="A65" s="141" t="s">
        <v>95</v>
      </c>
      <c r="B65" s="142"/>
      <c r="C65" s="87"/>
      <c r="D65" s="87"/>
      <c r="E65" s="12">
        <v>5.17</v>
      </c>
      <c r="F65" s="12">
        <v>5.17</v>
      </c>
      <c r="G65" s="12"/>
      <c r="H65" s="12"/>
    </row>
    <row r="66" spans="1:8" ht="53.1" customHeight="1">
      <c r="A66" s="141" t="s">
        <v>247</v>
      </c>
      <c r="B66" s="142"/>
      <c r="C66" s="18" t="s">
        <v>108</v>
      </c>
      <c r="D66" s="18" t="s">
        <v>108</v>
      </c>
      <c r="E66" s="12">
        <v>2.5</v>
      </c>
      <c r="F66" s="12">
        <v>2.5</v>
      </c>
      <c r="G66" s="87"/>
      <c r="H66" s="87"/>
    </row>
    <row r="67" spans="1:8" ht="56.25" customHeight="1">
      <c r="A67" s="141" t="s">
        <v>97</v>
      </c>
      <c r="B67" s="142"/>
      <c r="C67" s="18" t="s">
        <v>98</v>
      </c>
      <c r="D67" s="18" t="s">
        <v>98</v>
      </c>
      <c r="E67" s="12">
        <v>2.67</v>
      </c>
      <c r="F67" s="12">
        <v>2.67</v>
      </c>
      <c r="G67" s="12"/>
      <c r="H67" s="12"/>
    </row>
    <row r="68" spans="1:8" ht="39" customHeight="1">
      <c r="A68" s="159" t="s">
        <v>99</v>
      </c>
      <c r="B68" s="160"/>
      <c r="C68" s="18" t="s">
        <v>100</v>
      </c>
      <c r="D68" s="18" t="s">
        <v>100</v>
      </c>
      <c r="E68" s="12">
        <v>0.35</v>
      </c>
      <c r="F68" s="12">
        <v>0.35</v>
      </c>
      <c r="G68" s="12"/>
      <c r="H68" s="12"/>
    </row>
    <row r="69" spans="1:8" ht="33.75" customHeight="1">
      <c r="A69" s="159" t="s">
        <v>101</v>
      </c>
      <c r="B69" s="160"/>
      <c r="C69" s="18" t="s">
        <v>96</v>
      </c>
      <c r="D69" s="18" t="s">
        <v>96</v>
      </c>
      <c r="E69" s="12">
        <v>0.36</v>
      </c>
      <c r="F69" s="12">
        <v>0.36</v>
      </c>
      <c r="G69" s="89"/>
      <c r="H69" s="89"/>
    </row>
    <row r="70" spans="1:8">
      <c r="A70" s="134" t="s">
        <v>102</v>
      </c>
      <c r="B70" s="135"/>
      <c r="C70" s="135"/>
      <c r="D70" s="135"/>
      <c r="E70" s="135"/>
      <c r="F70" s="135"/>
      <c r="G70" s="135"/>
      <c r="H70" s="136"/>
    </row>
    <row r="71" spans="1:8" ht="63.75" customHeight="1">
      <c r="A71" s="159" t="s">
        <v>103</v>
      </c>
      <c r="B71" s="160"/>
      <c r="C71" s="18" t="s">
        <v>248</v>
      </c>
      <c r="D71" s="18" t="s">
        <v>248</v>
      </c>
      <c r="E71" s="12">
        <v>0.12</v>
      </c>
      <c r="F71" s="12">
        <v>0.12</v>
      </c>
      <c r="G71" s="12"/>
      <c r="H71" s="12"/>
    </row>
    <row r="72" spans="1:8" ht="89.25">
      <c r="A72" s="141" t="s">
        <v>104</v>
      </c>
      <c r="B72" s="142"/>
      <c r="C72" s="18" t="s">
        <v>249</v>
      </c>
      <c r="D72" s="18" t="s">
        <v>249</v>
      </c>
      <c r="E72" s="12">
        <v>0.12</v>
      </c>
      <c r="F72" s="12">
        <v>0.12</v>
      </c>
      <c r="G72" s="12"/>
      <c r="H72" s="12"/>
    </row>
    <row r="73" spans="1:8" ht="25.5">
      <c r="A73" s="141" t="s">
        <v>105</v>
      </c>
      <c r="B73" s="142"/>
      <c r="C73" s="18" t="s">
        <v>106</v>
      </c>
      <c r="D73" s="18" t="s">
        <v>106</v>
      </c>
      <c r="E73" s="12">
        <v>0.17</v>
      </c>
      <c r="F73" s="12">
        <v>0.17</v>
      </c>
      <c r="G73" s="12"/>
      <c r="H73" s="12"/>
    </row>
    <row r="74" spans="1:8" ht="38.25">
      <c r="A74" s="141" t="s">
        <v>107</v>
      </c>
      <c r="B74" s="142"/>
      <c r="C74" s="18" t="s">
        <v>108</v>
      </c>
      <c r="D74" s="18" t="s">
        <v>250</v>
      </c>
      <c r="E74" s="12">
        <v>0.34</v>
      </c>
      <c r="F74" s="12">
        <v>0.34</v>
      </c>
      <c r="G74" s="12"/>
      <c r="H74" s="12"/>
    </row>
    <row r="75" spans="1:8" ht="51">
      <c r="A75" s="150" t="s">
        <v>251</v>
      </c>
      <c r="B75" s="151"/>
      <c r="C75" s="18" t="s">
        <v>252</v>
      </c>
      <c r="D75" s="18" t="s">
        <v>252</v>
      </c>
      <c r="E75" s="12">
        <v>0.36</v>
      </c>
      <c r="F75" s="12">
        <v>0.36</v>
      </c>
      <c r="G75" s="12"/>
      <c r="H75" s="12"/>
    </row>
    <row r="76" spans="1:8" ht="38.25">
      <c r="A76" s="159" t="s">
        <v>109</v>
      </c>
      <c r="B76" s="160"/>
      <c r="C76" s="18" t="s">
        <v>253</v>
      </c>
      <c r="D76" s="18" t="s">
        <v>253</v>
      </c>
      <c r="E76" s="12">
        <v>1.1100000000000001</v>
      </c>
      <c r="F76" s="12">
        <v>1.1100000000000001</v>
      </c>
      <c r="G76" s="12"/>
      <c r="H76" s="12"/>
    </row>
    <row r="77" spans="1:8" ht="51">
      <c r="A77" s="159" t="s">
        <v>254</v>
      </c>
      <c r="B77" s="160"/>
      <c r="C77" s="18" t="s">
        <v>110</v>
      </c>
      <c r="D77" s="18" t="s">
        <v>110</v>
      </c>
      <c r="E77" s="12">
        <v>0.03</v>
      </c>
      <c r="F77" s="12">
        <v>0.03</v>
      </c>
      <c r="G77" s="12"/>
      <c r="H77" s="12"/>
    </row>
    <row r="78" spans="1:8" ht="51">
      <c r="A78" s="137" t="s">
        <v>111</v>
      </c>
      <c r="B78" s="138"/>
      <c r="C78" s="18" t="s">
        <v>112</v>
      </c>
      <c r="D78" s="18" t="s">
        <v>112</v>
      </c>
      <c r="E78" s="12">
        <v>0.28000000000000003</v>
      </c>
      <c r="F78" s="12">
        <v>0.28000000000000003</v>
      </c>
      <c r="G78" s="12"/>
      <c r="H78" s="12"/>
    </row>
    <row r="79" spans="1:8" ht="38.25">
      <c r="A79" s="155" t="s">
        <v>113</v>
      </c>
      <c r="B79" s="156"/>
      <c r="C79" s="18" t="s">
        <v>255</v>
      </c>
      <c r="D79" s="18" t="s">
        <v>255</v>
      </c>
      <c r="E79" s="170">
        <v>0.12</v>
      </c>
      <c r="F79" s="170">
        <v>0.12</v>
      </c>
      <c r="G79" s="170"/>
      <c r="H79" s="170"/>
    </row>
    <row r="80" spans="1:8">
      <c r="A80" s="159" t="s">
        <v>114</v>
      </c>
      <c r="B80" s="160"/>
      <c r="C80" s="18" t="s">
        <v>177</v>
      </c>
      <c r="D80" s="12" t="s">
        <v>115</v>
      </c>
      <c r="E80" s="171"/>
      <c r="F80" s="171"/>
      <c r="G80" s="171"/>
      <c r="H80" s="171"/>
    </row>
    <row r="81" spans="1:8">
      <c r="A81" s="134" t="s">
        <v>116</v>
      </c>
      <c r="B81" s="135"/>
      <c r="C81" s="135"/>
      <c r="D81" s="135"/>
      <c r="E81" s="135"/>
      <c r="F81" s="135"/>
      <c r="G81" s="135"/>
      <c r="H81" s="136"/>
    </row>
    <row r="82" spans="1:8" ht="51.75">
      <c r="A82" s="174" t="s">
        <v>117</v>
      </c>
      <c r="B82" s="175"/>
      <c r="C82" s="18" t="s">
        <v>118</v>
      </c>
      <c r="D82" s="15" t="s">
        <v>118</v>
      </c>
      <c r="E82" s="170">
        <v>0.03</v>
      </c>
      <c r="F82" s="170">
        <v>0.03</v>
      </c>
      <c r="G82" s="170"/>
      <c r="H82" s="170"/>
    </row>
    <row r="83" spans="1:8" ht="51.75">
      <c r="A83" s="174" t="s">
        <v>119</v>
      </c>
      <c r="B83" s="175"/>
      <c r="C83" s="18" t="s">
        <v>118</v>
      </c>
      <c r="D83" s="5" t="s">
        <v>118</v>
      </c>
      <c r="E83" s="171"/>
      <c r="F83" s="171"/>
      <c r="G83" s="171"/>
      <c r="H83" s="171"/>
    </row>
    <row r="84" spans="1:8" ht="64.5">
      <c r="A84" s="159" t="s">
        <v>120</v>
      </c>
      <c r="B84" s="160"/>
      <c r="C84" s="18" t="s">
        <v>121</v>
      </c>
      <c r="D84" s="5" t="s">
        <v>121</v>
      </c>
      <c r="E84" s="12">
        <v>0.38</v>
      </c>
      <c r="F84" s="12">
        <v>0.38</v>
      </c>
      <c r="G84" s="12"/>
      <c r="H84" s="12"/>
    </row>
    <row r="85" spans="1:8" ht="64.5">
      <c r="A85" s="155" t="s">
        <v>122</v>
      </c>
      <c r="B85" s="156"/>
      <c r="C85" s="18" t="s">
        <v>123</v>
      </c>
      <c r="D85" s="6" t="s">
        <v>123</v>
      </c>
      <c r="E85" s="12">
        <v>4.0000000000000001E-3</v>
      </c>
      <c r="F85" s="12">
        <v>4.0000000000000001E-3</v>
      </c>
      <c r="G85" s="12"/>
      <c r="H85" s="12"/>
    </row>
    <row r="86" spans="1:8" ht="64.5">
      <c r="A86" s="137" t="s">
        <v>124</v>
      </c>
      <c r="B86" s="138"/>
      <c r="C86" s="18" t="s">
        <v>123</v>
      </c>
      <c r="D86" s="6" t="s">
        <v>123</v>
      </c>
      <c r="E86" s="12">
        <v>0.34</v>
      </c>
      <c r="F86" s="12">
        <v>0.34</v>
      </c>
      <c r="G86" s="12"/>
      <c r="H86" s="12"/>
    </row>
    <row r="87" spans="1:8" ht="38.25" customHeight="1">
      <c r="A87" s="159" t="s">
        <v>125</v>
      </c>
      <c r="B87" s="160"/>
      <c r="C87" s="18" t="s">
        <v>126</v>
      </c>
      <c r="D87" s="12" t="s">
        <v>126</v>
      </c>
      <c r="E87" s="12">
        <v>0.02</v>
      </c>
      <c r="F87" s="12">
        <v>0.02</v>
      </c>
      <c r="G87" s="12"/>
      <c r="H87" s="87"/>
    </row>
    <row r="88" spans="1:8">
      <c r="A88" s="178" t="s">
        <v>127</v>
      </c>
      <c r="B88" s="179"/>
      <c r="C88" s="179"/>
      <c r="D88" s="180"/>
      <c r="E88" s="12">
        <v>6.0110000000000001</v>
      </c>
      <c r="F88" s="12">
        <v>6.0110000000000001</v>
      </c>
      <c r="G88" s="8"/>
      <c r="H88" s="17"/>
    </row>
    <row r="89" spans="1:8">
      <c r="A89" s="174" t="s">
        <v>128</v>
      </c>
      <c r="B89" s="181"/>
      <c r="C89" s="181"/>
      <c r="D89" s="175"/>
      <c r="E89" s="89">
        <v>2.1829999999999998</v>
      </c>
      <c r="F89" s="89">
        <v>2.1829999999999998</v>
      </c>
      <c r="G89" s="89"/>
      <c r="H89" s="89"/>
    </row>
    <row r="90" spans="1:8" ht="24" customHeight="1">
      <c r="A90" s="167" t="s">
        <v>129</v>
      </c>
      <c r="B90" s="169"/>
      <c r="C90" s="12"/>
      <c r="D90" s="6"/>
      <c r="E90" s="12">
        <v>0.21099999999999999</v>
      </c>
      <c r="F90" s="12">
        <v>0.21099999999999999</v>
      </c>
      <c r="G90" s="12"/>
      <c r="H90" s="12"/>
    </row>
    <row r="91" spans="1:8" ht="37.5" customHeight="1">
      <c r="A91" s="174" t="s">
        <v>130</v>
      </c>
      <c r="B91" s="175"/>
      <c r="C91" s="5" t="s">
        <v>123</v>
      </c>
      <c r="D91" s="176" t="s">
        <v>123</v>
      </c>
      <c r="E91" s="89"/>
      <c r="F91" s="89"/>
      <c r="G91" s="89"/>
      <c r="H91" s="89"/>
    </row>
    <row r="92" spans="1:8">
      <c r="A92" s="174" t="s">
        <v>131</v>
      </c>
      <c r="B92" s="175"/>
      <c r="C92" s="5"/>
      <c r="D92" s="177"/>
      <c r="E92" s="89"/>
      <c r="F92" s="89"/>
      <c r="G92" s="89"/>
      <c r="H92" s="89"/>
    </row>
    <row r="93" spans="1:8">
      <c r="A93" s="155" t="s">
        <v>132</v>
      </c>
      <c r="B93" s="156"/>
      <c r="C93" s="18" t="s">
        <v>126</v>
      </c>
      <c r="D93" s="18" t="s">
        <v>126</v>
      </c>
      <c r="E93" s="12">
        <v>0.05</v>
      </c>
      <c r="F93" s="12">
        <v>0.05</v>
      </c>
      <c r="G93" s="12"/>
      <c r="H93" s="12"/>
    </row>
    <row r="94" spans="1:8">
      <c r="A94" s="141" t="s">
        <v>133</v>
      </c>
      <c r="B94" s="142"/>
      <c r="C94" s="18" t="s">
        <v>126</v>
      </c>
      <c r="D94" s="18" t="s">
        <v>126</v>
      </c>
      <c r="E94" s="12">
        <v>0.75</v>
      </c>
      <c r="F94" s="12">
        <v>0.75</v>
      </c>
      <c r="G94" s="12"/>
      <c r="H94" s="12"/>
    </row>
    <row r="95" spans="1:8" ht="51">
      <c r="A95" s="141" t="s">
        <v>134</v>
      </c>
      <c r="B95" s="142"/>
      <c r="C95" s="18" t="s">
        <v>135</v>
      </c>
      <c r="D95" s="14" t="s">
        <v>135</v>
      </c>
      <c r="E95" s="12">
        <v>0.37</v>
      </c>
      <c r="F95" s="12">
        <v>0.37</v>
      </c>
      <c r="G95" s="12"/>
      <c r="H95" s="12"/>
    </row>
    <row r="96" spans="1:8" ht="63.75">
      <c r="A96" s="141" t="s">
        <v>136</v>
      </c>
      <c r="B96" s="142"/>
      <c r="C96" s="18" t="s">
        <v>121</v>
      </c>
      <c r="D96" s="14" t="s">
        <v>121</v>
      </c>
      <c r="E96" s="12">
        <v>2E-3</v>
      </c>
      <c r="F96" s="12">
        <v>2E-3</v>
      </c>
      <c r="G96" s="12"/>
      <c r="H96" s="12"/>
    </row>
    <row r="97" spans="1:8" ht="27.75" customHeight="1">
      <c r="A97" s="159" t="s">
        <v>137</v>
      </c>
      <c r="B97" s="160"/>
      <c r="C97" s="18" t="s">
        <v>138</v>
      </c>
      <c r="D97" s="18" t="s">
        <v>138</v>
      </c>
      <c r="E97" s="170">
        <v>0.68</v>
      </c>
      <c r="F97" s="170">
        <v>0.68</v>
      </c>
      <c r="G97" s="170"/>
      <c r="H97" s="170"/>
    </row>
    <row r="98" spans="1:8" ht="38.25">
      <c r="A98" s="141" t="s">
        <v>139</v>
      </c>
      <c r="B98" s="142"/>
      <c r="C98" s="18" t="s">
        <v>140</v>
      </c>
      <c r="D98" s="18" t="s">
        <v>140</v>
      </c>
      <c r="E98" s="171"/>
      <c r="F98" s="171"/>
      <c r="G98" s="171"/>
      <c r="H98" s="171"/>
    </row>
    <row r="99" spans="1:8" ht="63.75">
      <c r="A99" s="137" t="s">
        <v>141</v>
      </c>
      <c r="B99" s="138"/>
      <c r="C99" s="18" t="s">
        <v>142</v>
      </c>
      <c r="D99" s="18" t="s">
        <v>142</v>
      </c>
      <c r="E99" s="12">
        <v>0.06</v>
      </c>
      <c r="F99" s="12">
        <v>0.06</v>
      </c>
      <c r="G99" s="12"/>
      <c r="H99" s="12"/>
    </row>
    <row r="100" spans="1:8" ht="63.75">
      <c r="A100" s="141" t="s">
        <v>143</v>
      </c>
      <c r="B100" s="142"/>
      <c r="C100" s="18" t="s">
        <v>142</v>
      </c>
      <c r="D100" s="18" t="s">
        <v>142</v>
      </c>
      <c r="E100" s="170">
        <v>0.06</v>
      </c>
      <c r="F100" s="170">
        <v>0.06</v>
      </c>
      <c r="G100" s="170"/>
      <c r="H100" s="170"/>
    </row>
    <row r="101" spans="1:8" ht="38.25">
      <c r="A101" s="174" t="s">
        <v>144</v>
      </c>
      <c r="B101" s="175"/>
      <c r="C101" s="18" t="s">
        <v>140</v>
      </c>
      <c r="D101" s="18" t="s">
        <v>140</v>
      </c>
      <c r="E101" s="171"/>
      <c r="F101" s="171"/>
      <c r="G101" s="171"/>
      <c r="H101" s="171"/>
    </row>
    <row r="102" spans="1:8">
      <c r="A102" s="147" t="s">
        <v>145</v>
      </c>
      <c r="B102" s="148"/>
      <c r="C102" s="148"/>
      <c r="D102" s="149"/>
      <c r="E102" s="8">
        <v>2.04</v>
      </c>
      <c r="F102" s="8">
        <v>2.04</v>
      </c>
      <c r="G102" s="8"/>
      <c r="H102" s="8"/>
    </row>
    <row r="103" spans="1:8" ht="42" customHeight="1">
      <c r="A103" s="159" t="s">
        <v>146</v>
      </c>
      <c r="B103" s="160"/>
      <c r="C103" s="18" t="s">
        <v>138</v>
      </c>
      <c r="D103" s="18" t="s">
        <v>138</v>
      </c>
      <c r="E103" s="170">
        <v>0.76</v>
      </c>
      <c r="F103" s="170">
        <v>0.76</v>
      </c>
      <c r="G103" s="170"/>
      <c r="H103" s="170"/>
    </row>
    <row r="104" spans="1:8" ht="63.75">
      <c r="A104" s="141" t="s">
        <v>147</v>
      </c>
      <c r="B104" s="142"/>
      <c r="C104" s="18" t="s">
        <v>148</v>
      </c>
      <c r="D104" s="18" t="s">
        <v>148</v>
      </c>
      <c r="E104" s="171"/>
      <c r="F104" s="171"/>
      <c r="G104" s="171"/>
      <c r="H104" s="171"/>
    </row>
    <row r="105" spans="1:8" ht="51" customHeight="1">
      <c r="A105" s="159" t="s">
        <v>149</v>
      </c>
      <c r="B105" s="160"/>
      <c r="C105" s="18" t="s">
        <v>150</v>
      </c>
      <c r="D105" s="18" t="s">
        <v>150</v>
      </c>
      <c r="E105" s="85">
        <v>1.28</v>
      </c>
      <c r="F105" s="85">
        <v>1.28</v>
      </c>
      <c r="G105" s="85"/>
      <c r="H105" s="85"/>
    </row>
    <row r="106" spans="1:8">
      <c r="A106" s="173" t="s">
        <v>256</v>
      </c>
      <c r="B106" s="173"/>
      <c r="C106" s="173"/>
      <c r="D106" s="173"/>
      <c r="E106" s="8">
        <v>1.788</v>
      </c>
      <c r="F106" s="8">
        <v>1.788</v>
      </c>
      <c r="G106" s="8"/>
      <c r="H106" s="8"/>
    </row>
    <row r="107" spans="1:8" ht="69" customHeight="1">
      <c r="A107" s="141" t="s">
        <v>151</v>
      </c>
      <c r="B107" s="142"/>
      <c r="C107" s="18" t="s">
        <v>152</v>
      </c>
      <c r="D107" s="18" t="s">
        <v>152</v>
      </c>
      <c r="E107" s="170">
        <v>0.12</v>
      </c>
      <c r="F107" s="170">
        <v>0.12</v>
      </c>
      <c r="G107" s="170"/>
      <c r="H107" s="170"/>
    </row>
    <row r="108" spans="1:8" ht="54" customHeight="1">
      <c r="A108" s="141" t="s">
        <v>153</v>
      </c>
      <c r="B108" s="142"/>
      <c r="C108" s="18" t="s">
        <v>154</v>
      </c>
      <c r="D108" s="18" t="s">
        <v>154</v>
      </c>
      <c r="E108" s="171"/>
      <c r="F108" s="171"/>
      <c r="G108" s="171"/>
      <c r="H108" s="171"/>
    </row>
    <row r="109" spans="1:8" ht="78.75" customHeight="1">
      <c r="A109" s="159" t="s">
        <v>155</v>
      </c>
      <c r="B109" s="160"/>
      <c r="C109" s="18" t="s">
        <v>156</v>
      </c>
      <c r="D109" s="18" t="s">
        <v>156</v>
      </c>
      <c r="E109" s="85">
        <v>0.16800000000000001</v>
      </c>
      <c r="F109" s="85">
        <v>0.16800000000000001</v>
      </c>
      <c r="G109" s="85"/>
      <c r="H109" s="85"/>
    </row>
    <row r="110" spans="1:8" ht="17.25" customHeight="1">
      <c r="A110" s="159" t="s">
        <v>157</v>
      </c>
      <c r="B110" s="160"/>
      <c r="C110" s="18" t="s">
        <v>126</v>
      </c>
      <c r="D110" s="18" t="s">
        <v>126</v>
      </c>
      <c r="E110" s="85">
        <v>0.04</v>
      </c>
      <c r="F110" s="85">
        <v>0.04</v>
      </c>
      <c r="G110" s="85"/>
      <c r="H110" s="85"/>
    </row>
    <row r="111" spans="1:8" ht="64.5" customHeight="1">
      <c r="A111" s="159" t="s">
        <v>158</v>
      </c>
      <c r="B111" s="160"/>
      <c r="C111" s="18" t="s">
        <v>138</v>
      </c>
      <c r="D111" s="18" t="s">
        <v>138</v>
      </c>
      <c r="E111" s="85">
        <v>0.47</v>
      </c>
      <c r="F111" s="85">
        <v>0.47</v>
      </c>
      <c r="G111" s="85"/>
      <c r="H111" s="85"/>
    </row>
    <row r="112" spans="1:8" ht="76.5" customHeight="1">
      <c r="A112" s="159" t="s">
        <v>257</v>
      </c>
      <c r="B112" s="160"/>
      <c r="C112" s="18" t="s">
        <v>258</v>
      </c>
      <c r="D112" s="18" t="s">
        <v>258</v>
      </c>
      <c r="E112" s="85">
        <v>0.95</v>
      </c>
      <c r="F112" s="85">
        <v>0.95</v>
      </c>
      <c r="G112" s="85"/>
      <c r="H112" s="85"/>
    </row>
    <row r="113" spans="1:8" ht="76.5" customHeight="1">
      <c r="A113" s="141" t="s">
        <v>159</v>
      </c>
      <c r="B113" s="142"/>
      <c r="C113" s="18" t="s">
        <v>160</v>
      </c>
      <c r="D113" s="18" t="s">
        <v>160</v>
      </c>
      <c r="E113" s="12">
        <v>0.03</v>
      </c>
      <c r="F113" s="12">
        <v>0.03</v>
      </c>
      <c r="G113" s="12"/>
      <c r="H113" s="89"/>
    </row>
    <row r="114" spans="1:8" ht="24" customHeight="1">
      <c r="A114" s="137" t="s">
        <v>161</v>
      </c>
      <c r="B114" s="138"/>
      <c r="C114" s="164" t="s">
        <v>140</v>
      </c>
      <c r="D114" s="164" t="s">
        <v>140</v>
      </c>
      <c r="E114" s="170">
        <v>0.01</v>
      </c>
      <c r="F114" s="170">
        <v>0.01</v>
      </c>
      <c r="G114" s="170"/>
      <c r="H114" s="139"/>
    </row>
    <row r="115" spans="1:8" ht="20.25" customHeight="1">
      <c r="A115" s="126"/>
      <c r="B115" s="127"/>
      <c r="C115" s="166"/>
      <c r="D115" s="166"/>
      <c r="E115" s="171"/>
      <c r="F115" s="171"/>
      <c r="G115" s="171"/>
      <c r="H115" s="172"/>
    </row>
    <row r="116" spans="1:8">
      <c r="A116" s="147" t="s">
        <v>162</v>
      </c>
      <c r="B116" s="148"/>
      <c r="C116" s="148"/>
      <c r="D116" s="148"/>
      <c r="E116" s="148"/>
      <c r="F116" s="148"/>
      <c r="G116" s="148"/>
      <c r="H116" s="149"/>
    </row>
    <row r="117" spans="1:8">
      <c r="A117" s="141" t="s">
        <v>163</v>
      </c>
      <c r="B117" s="142"/>
      <c r="C117" s="5"/>
      <c r="D117" s="5"/>
      <c r="E117" s="12">
        <v>1.67</v>
      </c>
      <c r="F117" s="12">
        <v>1.67</v>
      </c>
      <c r="G117" s="12"/>
      <c r="H117" s="89"/>
    </row>
    <row r="118" spans="1:8" ht="51.75" customHeight="1">
      <c r="A118" s="159" t="s">
        <v>164</v>
      </c>
      <c r="B118" s="160"/>
      <c r="C118" s="18" t="s">
        <v>165</v>
      </c>
      <c r="D118" s="15" t="s">
        <v>165</v>
      </c>
      <c r="E118" s="89"/>
      <c r="F118" s="89"/>
      <c r="G118" s="89"/>
      <c r="H118" s="89"/>
    </row>
    <row r="119" spans="1:8" ht="38.25" customHeight="1">
      <c r="A119" s="141" t="s">
        <v>166</v>
      </c>
      <c r="B119" s="142"/>
      <c r="C119" s="18" t="s">
        <v>167</v>
      </c>
      <c r="D119" s="89" t="s">
        <v>167</v>
      </c>
      <c r="E119" s="89"/>
      <c r="F119" s="89"/>
      <c r="G119" s="89"/>
      <c r="H119" s="89"/>
    </row>
    <row r="120" spans="1:8" ht="38.25" customHeight="1">
      <c r="A120" s="141" t="s">
        <v>168</v>
      </c>
      <c r="B120" s="142"/>
      <c r="C120" s="18" t="s">
        <v>100</v>
      </c>
      <c r="D120" s="89" t="s">
        <v>100</v>
      </c>
      <c r="E120" s="89"/>
      <c r="F120" s="89"/>
      <c r="G120" s="89"/>
      <c r="H120" s="89"/>
    </row>
    <row r="121" spans="1:8" ht="27" customHeight="1">
      <c r="A121" s="141" t="s">
        <v>169</v>
      </c>
      <c r="B121" s="142"/>
      <c r="C121" s="18" t="s">
        <v>126</v>
      </c>
      <c r="D121" s="18" t="s">
        <v>126</v>
      </c>
      <c r="E121" s="89"/>
      <c r="F121" s="89"/>
      <c r="G121" s="89"/>
      <c r="H121" s="89"/>
    </row>
    <row r="122" spans="1:8" ht="114" customHeight="1">
      <c r="A122" s="141" t="s">
        <v>170</v>
      </c>
      <c r="B122" s="142"/>
      <c r="C122" s="18" t="s">
        <v>138</v>
      </c>
      <c r="D122" s="18" t="s">
        <v>138</v>
      </c>
      <c r="E122" s="18">
        <v>3.0000000000000001E-3</v>
      </c>
      <c r="F122" s="18">
        <v>3.0000000000000001E-3</v>
      </c>
      <c r="G122" s="18"/>
      <c r="H122" s="18"/>
    </row>
    <row r="123" spans="1:8" ht="51" customHeight="1">
      <c r="A123" s="141" t="s">
        <v>171</v>
      </c>
      <c r="B123" s="142"/>
      <c r="C123" s="18" t="s">
        <v>172</v>
      </c>
      <c r="D123" s="14" t="s">
        <v>172</v>
      </c>
      <c r="E123" s="18">
        <v>0.06</v>
      </c>
      <c r="F123" s="18">
        <v>0.06</v>
      </c>
      <c r="G123" s="18"/>
      <c r="H123" s="18"/>
    </row>
    <row r="124" spans="1:8" ht="58.5" customHeight="1">
      <c r="A124" s="159" t="s">
        <v>173</v>
      </c>
      <c r="B124" s="160"/>
      <c r="C124" s="18" t="s">
        <v>174</v>
      </c>
      <c r="D124" s="18" t="s">
        <v>174</v>
      </c>
      <c r="E124" s="18">
        <v>0.16</v>
      </c>
      <c r="F124" s="18">
        <v>0.16</v>
      </c>
      <c r="G124" s="18"/>
      <c r="H124" s="18"/>
    </row>
    <row r="125" spans="1:8" ht="39.75" customHeight="1">
      <c r="A125" s="159" t="s">
        <v>175</v>
      </c>
      <c r="B125" s="160"/>
      <c r="C125" s="18" t="s">
        <v>174</v>
      </c>
      <c r="D125" s="18" t="s">
        <v>174</v>
      </c>
      <c r="E125" s="18">
        <v>0.36</v>
      </c>
      <c r="F125" s="18">
        <v>0.36</v>
      </c>
      <c r="G125" s="18"/>
      <c r="H125" s="18"/>
    </row>
    <row r="126" spans="1:8" ht="33.75" customHeight="1">
      <c r="A126" s="159" t="s">
        <v>176</v>
      </c>
      <c r="B126" s="160"/>
      <c r="C126" s="18" t="s">
        <v>177</v>
      </c>
      <c r="D126" s="86" t="s">
        <v>177</v>
      </c>
      <c r="E126" s="18">
        <v>0.05</v>
      </c>
      <c r="F126" s="18">
        <v>0.05</v>
      </c>
      <c r="G126" s="18"/>
      <c r="H126" s="18"/>
    </row>
    <row r="127" spans="1:8" ht="24.75" customHeight="1">
      <c r="A127" s="159" t="s">
        <v>178</v>
      </c>
      <c r="B127" s="160"/>
      <c r="C127" s="18" t="s">
        <v>138</v>
      </c>
      <c r="D127" s="18" t="s">
        <v>138</v>
      </c>
      <c r="E127" s="18">
        <v>7.0000000000000007E-2</v>
      </c>
      <c r="F127" s="18">
        <v>7.0000000000000007E-2</v>
      </c>
      <c r="G127" s="18"/>
      <c r="H127" s="18"/>
    </row>
    <row r="128" spans="1:8" ht="26.25" customHeight="1">
      <c r="A128" s="159" t="s">
        <v>179</v>
      </c>
      <c r="B128" s="160"/>
      <c r="C128" s="18" t="s">
        <v>177</v>
      </c>
      <c r="D128" s="86" t="s">
        <v>177</v>
      </c>
      <c r="E128" s="18">
        <v>0.04</v>
      </c>
      <c r="F128" s="18">
        <v>0.04</v>
      </c>
      <c r="G128" s="18"/>
      <c r="H128" s="18"/>
    </row>
    <row r="129" spans="1:8" ht="15" customHeight="1">
      <c r="A129" s="167" t="s">
        <v>180</v>
      </c>
      <c r="B129" s="168"/>
      <c r="C129" s="168"/>
      <c r="D129" s="169"/>
      <c r="E129" s="88">
        <v>3.82</v>
      </c>
      <c r="F129" s="88">
        <v>3.82</v>
      </c>
      <c r="G129" s="88"/>
      <c r="H129" s="88"/>
    </row>
    <row r="130" spans="1:8" ht="15" customHeight="1">
      <c r="A130" s="159" t="s">
        <v>181</v>
      </c>
      <c r="B130" s="160"/>
      <c r="C130" s="18" t="s">
        <v>182</v>
      </c>
      <c r="D130" s="5" t="s">
        <v>182</v>
      </c>
      <c r="E130" s="18">
        <v>3.79</v>
      </c>
      <c r="F130" s="18">
        <v>3.79</v>
      </c>
      <c r="G130" s="18"/>
      <c r="H130" s="49"/>
    </row>
    <row r="131" spans="1:8" ht="37.5" customHeight="1">
      <c r="A131" s="159" t="s">
        <v>183</v>
      </c>
      <c r="B131" s="160"/>
      <c r="C131" s="18" t="s">
        <v>177</v>
      </c>
      <c r="D131" s="86" t="s">
        <v>177</v>
      </c>
      <c r="E131" s="18">
        <v>0.03</v>
      </c>
      <c r="F131" s="18">
        <v>0.03</v>
      </c>
      <c r="G131" s="18"/>
      <c r="H131" s="49"/>
    </row>
    <row r="132" spans="1:8" ht="39.75" customHeight="1">
      <c r="A132" s="159" t="s">
        <v>184</v>
      </c>
      <c r="B132" s="160"/>
      <c r="C132" s="18" t="s">
        <v>152</v>
      </c>
      <c r="D132" s="18" t="s">
        <v>152</v>
      </c>
      <c r="E132" s="18">
        <v>0.03</v>
      </c>
      <c r="F132" s="18">
        <v>0.03</v>
      </c>
      <c r="G132" s="18"/>
      <c r="H132" s="49"/>
    </row>
    <row r="133" spans="1:8" ht="45.75" customHeight="1">
      <c r="A133" s="159" t="s">
        <v>185</v>
      </c>
      <c r="B133" s="160"/>
      <c r="C133" s="18" t="s">
        <v>152</v>
      </c>
      <c r="D133" s="18" t="s">
        <v>152</v>
      </c>
      <c r="E133" s="18">
        <v>0.31</v>
      </c>
      <c r="F133" s="18">
        <v>0.31</v>
      </c>
      <c r="G133" s="18"/>
      <c r="H133" s="49"/>
    </row>
    <row r="134" spans="1:8">
      <c r="A134" s="161" t="s">
        <v>186</v>
      </c>
      <c r="B134" s="162"/>
      <c r="C134" s="162"/>
      <c r="D134" s="162"/>
      <c r="E134" s="162"/>
      <c r="F134" s="162"/>
      <c r="G134" s="162"/>
      <c r="H134" s="163"/>
    </row>
    <row r="135" spans="1:8" ht="29.25" customHeight="1">
      <c r="A135" s="141" t="s">
        <v>187</v>
      </c>
      <c r="B135" s="142"/>
      <c r="C135" s="18" t="s">
        <v>188</v>
      </c>
      <c r="D135" s="5" t="s">
        <v>188</v>
      </c>
      <c r="E135" s="18">
        <v>1.53</v>
      </c>
      <c r="F135" s="18">
        <v>1.53</v>
      </c>
      <c r="G135" s="18"/>
      <c r="H135" s="18"/>
    </row>
    <row r="136" spans="1:8" ht="27.75" customHeight="1">
      <c r="A136" s="159" t="s">
        <v>189</v>
      </c>
      <c r="B136" s="160"/>
      <c r="C136" s="18" t="s">
        <v>190</v>
      </c>
      <c r="D136" s="5" t="s">
        <v>190</v>
      </c>
      <c r="E136" s="18">
        <v>0.15</v>
      </c>
      <c r="F136" s="18">
        <v>0.15</v>
      </c>
      <c r="G136" s="18"/>
      <c r="H136" s="18"/>
    </row>
    <row r="137" spans="1:8">
      <c r="A137" s="152" t="s">
        <v>191</v>
      </c>
      <c r="B137" s="153"/>
      <c r="C137" s="153"/>
      <c r="D137" s="153"/>
      <c r="E137" s="153"/>
      <c r="F137" s="153"/>
      <c r="G137" s="153"/>
      <c r="H137" s="154"/>
    </row>
    <row r="138" spans="1:8" ht="29.25" customHeight="1">
      <c r="A138" s="159" t="s">
        <v>192</v>
      </c>
      <c r="B138" s="160"/>
      <c r="C138" s="18" t="s">
        <v>193</v>
      </c>
      <c r="D138" s="18" t="s">
        <v>193</v>
      </c>
      <c r="E138" s="164">
        <v>7.22</v>
      </c>
      <c r="F138" s="164">
        <v>7.22</v>
      </c>
      <c r="G138" s="164"/>
      <c r="H138" s="164"/>
    </row>
    <row r="139" spans="1:8" ht="27" customHeight="1">
      <c r="A139" s="159" t="s">
        <v>194</v>
      </c>
      <c r="B139" s="160"/>
      <c r="C139" s="18" t="s">
        <v>193</v>
      </c>
      <c r="D139" s="18" t="s">
        <v>193</v>
      </c>
      <c r="E139" s="165"/>
      <c r="F139" s="165"/>
      <c r="G139" s="165"/>
      <c r="H139" s="165"/>
    </row>
    <row r="140" spans="1:8" ht="24" customHeight="1">
      <c r="A140" s="159" t="s">
        <v>195</v>
      </c>
      <c r="B140" s="160"/>
      <c r="C140" s="18" t="s">
        <v>182</v>
      </c>
      <c r="D140" s="5" t="s">
        <v>182</v>
      </c>
      <c r="E140" s="165"/>
      <c r="F140" s="165"/>
      <c r="G140" s="165"/>
      <c r="H140" s="165"/>
    </row>
    <row r="141" spans="1:8" ht="26.25" customHeight="1">
      <c r="A141" s="159" t="s">
        <v>196</v>
      </c>
      <c r="B141" s="160"/>
      <c r="C141" s="18" t="s">
        <v>126</v>
      </c>
      <c r="D141" s="5" t="s">
        <v>126</v>
      </c>
      <c r="E141" s="166"/>
      <c r="F141" s="166"/>
      <c r="G141" s="166"/>
      <c r="H141" s="166"/>
    </row>
    <row r="142" spans="1:8">
      <c r="A142" s="134" t="s">
        <v>197</v>
      </c>
      <c r="B142" s="135"/>
      <c r="C142" s="135"/>
      <c r="D142" s="136"/>
      <c r="E142" s="8">
        <v>2.81</v>
      </c>
      <c r="F142" s="8">
        <v>2.81</v>
      </c>
      <c r="G142" s="89"/>
      <c r="H142" s="89"/>
    </row>
    <row r="143" spans="1:8">
      <c r="A143" s="152" t="s">
        <v>198</v>
      </c>
      <c r="B143" s="153"/>
      <c r="C143" s="153"/>
      <c r="D143" s="153"/>
      <c r="E143" s="153"/>
      <c r="F143" s="153"/>
      <c r="G143" s="153"/>
      <c r="H143" s="154"/>
    </row>
    <row r="144" spans="1:8">
      <c r="A144" s="152" t="s">
        <v>199</v>
      </c>
      <c r="B144" s="153"/>
      <c r="C144" s="153"/>
      <c r="D144" s="153"/>
      <c r="E144" s="153"/>
      <c r="F144" s="153"/>
      <c r="G144" s="153"/>
      <c r="H144" s="154"/>
    </row>
    <row r="145" spans="1:8">
      <c r="A145" s="152" t="s">
        <v>200</v>
      </c>
      <c r="B145" s="153"/>
      <c r="C145" s="153"/>
      <c r="D145" s="153"/>
      <c r="E145" s="153"/>
      <c r="F145" s="153"/>
      <c r="G145" s="153"/>
      <c r="H145" s="154"/>
    </row>
    <row r="146" spans="1:8" ht="38.25" customHeight="1">
      <c r="A146" s="155" t="s">
        <v>201</v>
      </c>
      <c r="B146" s="156"/>
      <c r="C146" s="18" t="s">
        <v>202</v>
      </c>
      <c r="D146" s="18" t="s">
        <v>202</v>
      </c>
      <c r="E146" s="18">
        <v>0.52</v>
      </c>
      <c r="F146" s="18">
        <v>0.52</v>
      </c>
      <c r="G146" s="18"/>
      <c r="H146" s="18"/>
    </row>
    <row r="147" spans="1:8" ht="40.5" customHeight="1">
      <c r="A147" s="155" t="s">
        <v>203</v>
      </c>
      <c r="B147" s="156"/>
      <c r="C147" s="18" t="s">
        <v>204</v>
      </c>
      <c r="D147" s="18" t="s">
        <v>204</v>
      </c>
      <c r="E147" s="18">
        <v>0.28000000000000003</v>
      </c>
      <c r="F147" s="18">
        <v>0.28000000000000003</v>
      </c>
      <c r="G147" s="18"/>
      <c r="H147" s="18"/>
    </row>
    <row r="148" spans="1:8" ht="63.75">
      <c r="A148" s="137" t="s">
        <v>205</v>
      </c>
      <c r="B148" s="138"/>
      <c r="C148" s="18" t="s">
        <v>206</v>
      </c>
      <c r="D148" s="18" t="s">
        <v>206</v>
      </c>
      <c r="E148" s="18">
        <v>0.01</v>
      </c>
      <c r="F148" s="18">
        <v>0.01</v>
      </c>
      <c r="G148" s="18"/>
      <c r="H148" s="18"/>
    </row>
    <row r="149" spans="1:8" ht="38.25" customHeight="1">
      <c r="A149" s="137" t="s">
        <v>207</v>
      </c>
      <c r="B149" s="138"/>
      <c r="C149" s="18" t="s">
        <v>138</v>
      </c>
      <c r="D149" s="18" t="s">
        <v>138</v>
      </c>
      <c r="E149" s="18">
        <v>0.04</v>
      </c>
      <c r="F149" s="18">
        <v>0.04</v>
      </c>
      <c r="G149" s="18"/>
      <c r="H149" s="18"/>
    </row>
    <row r="150" spans="1:8" ht="15" customHeight="1">
      <c r="A150" s="157" t="s">
        <v>208</v>
      </c>
      <c r="B150" s="158"/>
      <c r="C150" s="18" t="s">
        <v>126</v>
      </c>
      <c r="D150" s="18" t="s">
        <v>126</v>
      </c>
      <c r="E150" s="18">
        <v>0.03</v>
      </c>
      <c r="F150" s="18">
        <v>0.03</v>
      </c>
      <c r="G150" s="18"/>
      <c r="H150" s="18"/>
    </row>
    <row r="151" spans="1:8" ht="36.75" customHeight="1">
      <c r="A151" s="159" t="s">
        <v>209</v>
      </c>
      <c r="B151" s="160"/>
      <c r="C151" s="18" t="s">
        <v>126</v>
      </c>
      <c r="D151" s="18" t="s">
        <v>126</v>
      </c>
      <c r="E151" s="18">
        <v>0.1</v>
      </c>
      <c r="F151" s="18">
        <v>0.1</v>
      </c>
      <c r="G151" s="18"/>
      <c r="H151" s="18"/>
    </row>
    <row r="152" spans="1:8">
      <c r="A152" s="152" t="s">
        <v>102</v>
      </c>
      <c r="B152" s="153"/>
      <c r="C152" s="153"/>
      <c r="D152" s="153"/>
      <c r="E152" s="153"/>
      <c r="F152" s="153"/>
      <c r="G152" s="153"/>
      <c r="H152" s="154"/>
    </row>
    <row r="153" spans="1:8" ht="42.75" customHeight="1">
      <c r="A153" s="159" t="s">
        <v>210</v>
      </c>
      <c r="B153" s="160"/>
      <c r="C153" s="18" t="s">
        <v>211</v>
      </c>
      <c r="D153" s="18" t="s">
        <v>211</v>
      </c>
      <c r="E153" s="18">
        <v>0.12</v>
      </c>
      <c r="F153" s="18">
        <v>0.12</v>
      </c>
      <c r="G153" s="18"/>
      <c r="H153" s="18"/>
    </row>
    <row r="154" spans="1:8" ht="38.25">
      <c r="A154" s="141" t="s">
        <v>212</v>
      </c>
      <c r="B154" s="142"/>
      <c r="C154" s="18" t="s">
        <v>213</v>
      </c>
      <c r="D154" s="18" t="s">
        <v>213</v>
      </c>
      <c r="E154" s="18">
        <v>0.05</v>
      </c>
      <c r="F154" s="18">
        <v>0.05</v>
      </c>
      <c r="G154" s="18"/>
      <c r="H154" s="18"/>
    </row>
    <row r="155" spans="1:8" ht="52.5" customHeight="1">
      <c r="A155" s="141" t="s">
        <v>259</v>
      </c>
      <c r="B155" s="142"/>
      <c r="C155" s="18" t="s">
        <v>126</v>
      </c>
      <c r="D155" s="18" t="s">
        <v>126</v>
      </c>
      <c r="E155" s="18">
        <v>0.04</v>
      </c>
      <c r="F155" s="18">
        <v>0.04</v>
      </c>
      <c r="G155" s="18"/>
      <c r="H155" s="18"/>
    </row>
    <row r="156" spans="1:8" ht="50.25" customHeight="1">
      <c r="A156" s="143" t="s">
        <v>260</v>
      </c>
      <c r="B156" s="143"/>
      <c r="C156" s="18" t="s">
        <v>177</v>
      </c>
      <c r="D156" s="18" t="s">
        <v>177</v>
      </c>
      <c r="E156" s="18">
        <v>0.08</v>
      </c>
      <c r="F156" s="18">
        <v>0.08</v>
      </c>
      <c r="G156" s="9"/>
      <c r="H156" s="89"/>
    </row>
    <row r="157" spans="1:8">
      <c r="A157" s="144" t="s">
        <v>218</v>
      </c>
      <c r="B157" s="145"/>
      <c r="C157" s="145"/>
      <c r="D157" s="145"/>
      <c r="E157" s="145"/>
      <c r="F157" s="145"/>
      <c r="G157" s="145"/>
      <c r="H157" s="146"/>
    </row>
    <row r="158" spans="1:8">
      <c r="A158" s="147" t="s">
        <v>261</v>
      </c>
      <c r="B158" s="148"/>
      <c r="C158" s="148"/>
      <c r="D158" s="148"/>
      <c r="E158" s="148"/>
      <c r="F158" s="148"/>
      <c r="G158" s="148"/>
      <c r="H158" s="149"/>
    </row>
    <row r="159" spans="1:8" ht="63.75">
      <c r="A159" s="143" t="s">
        <v>214</v>
      </c>
      <c r="B159" s="143"/>
      <c r="C159" s="18" t="s">
        <v>215</v>
      </c>
      <c r="D159" s="87" t="s">
        <v>215</v>
      </c>
      <c r="E159" s="12">
        <v>0.17</v>
      </c>
      <c r="F159" s="12">
        <v>0.17</v>
      </c>
      <c r="G159" s="89"/>
      <c r="H159" s="89"/>
    </row>
    <row r="160" spans="1:8">
      <c r="A160" s="134" t="s">
        <v>262</v>
      </c>
      <c r="B160" s="135"/>
      <c r="C160" s="135"/>
      <c r="D160" s="135"/>
      <c r="E160" s="135"/>
      <c r="F160" s="135"/>
      <c r="G160" s="135"/>
      <c r="H160" s="136"/>
    </row>
    <row r="161" spans="1:8" ht="63.75">
      <c r="A161" s="141" t="s">
        <v>216</v>
      </c>
      <c r="B161" s="142"/>
      <c r="C161" s="18" t="s">
        <v>217</v>
      </c>
      <c r="D161" s="87" t="s">
        <v>217</v>
      </c>
      <c r="E161" s="89"/>
      <c r="F161" s="89"/>
      <c r="G161" s="87"/>
      <c r="H161" s="87"/>
    </row>
    <row r="162" spans="1:8">
      <c r="A162" s="147" t="s">
        <v>263</v>
      </c>
      <c r="B162" s="148"/>
      <c r="C162" s="148"/>
      <c r="D162" s="148"/>
      <c r="E162" s="148"/>
      <c r="F162" s="148"/>
      <c r="G162" s="148"/>
      <c r="H162" s="149"/>
    </row>
    <row r="163" spans="1:8" ht="76.5">
      <c r="A163" s="150" t="s">
        <v>219</v>
      </c>
      <c r="B163" s="151"/>
      <c r="C163" s="18" t="s">
        <v>220</v>
      </c>
      <c r="D163" s="14" t="s">
        <v>220</v>
      </c>
      <c r="E163" s="12">
        <v>0.18</v>
      </c>
      <c r="F163" s="12">
        <v>0.18</v>
      </c>
      <c r="G163" s="89"/>
      <c r="H163" s="89"/>
    </row>
    <row r="164" spans="1:8" ht="76.5">
      <c r="A164" s="141" t="s">
        <v>221</v>
      </c>
      <c r="B164" s="142"/>
      <c r="C164" s="18" t="s">
        <v>222</v>
      </c>
      <c r="D164" s="18" t="s">
        <v>222</v>
      </c>
      <c r="E164" s="12">
        <v>0.08</v>
      </c>
      <c r="F164" s="12">
        <v>0.08</v>
      </c>
      <c r="G164" s="89"/>
      <c r="H164" s="89"/>
    </row>
    <row r="165" spans="1:8">
      <c r="A165" s="147" t="s">
        <v>264</v>
      </c>
      <c r="B165" s="148"/>
      <c r="C165" s="148"/>
      <c r="D165" s="148"/>
      <c r="E165" s="148"/>
      <c r="F165" s="148"/>
      <c r="G165" s="148"/>
      <c r="H165" s="149"/>
    </row>
    <row r="166" spans="1:8" ht="51">
      <c r="A166" s="132" t="s">
        <v>223</v>
      </c>
      <c r="B166" s="133"/>
      <c r="C166" s="18" t="s">
        <v>224</v>
      </c>
      <c r="D166" s="18" t="s">
        <v>224</v>
      </c>
      <c r="E166" s="12">
        <v>7.0000000000000007E-2</v>
      </c>
      <c r="F166" s="12">
        <v>7.0000000000000007E-2</v>
      </c>
      <c r="G166" s="89"/>
      <c r="H166" s="89"/>
    </row>
    <row r="167" spans="1:8" ht="51.75">
      <c r="A167" s="132" t="s">
        <v>225</v>
      </c>
      <c r="B167" s="133"/>
      <c r="C167" s="18" t="s">
        <v>226</v>
      </c>
      <c r="D167" s="15" t="s">
        <v>226</v>
      </c>
      <c r="E167" s="12">
        <v>0.03</v>
      </c>
      <c r="F167" s="12">
        <v>0.03</v>
      </c>
      <c r="G167" s="89"/>
      <c r="H167" s="89"/>
    </row>
    <row r="168" spans="1:8" ht="51.75">
      <c r="A168" s="132" t="s">
        <v>227</v>
      </c>
      <c r="B168" s="133"/>
      <c r="C168" s="18" t="s">
        <v>226</v>
      </c>
      <c r="D168" s="6" t="s">
        <v>226</v>
      </c>
      <c r="E168" s="12">
        <v>0.01</v>
      </c>
      <c r="F168" s="12">
        <v>0.01</v>
      </c>
      <c r="G168" s="89"/>
      <c r="H168" s="89"/>
    </row>
    <row r="169" spans="1:8">
      <c r="A169" s="134" t="s">
        <v>228</v>
      </c>
      <c r="B169" s="135"/>
      <c r="C169" s="135"/>
      <c r="D169" s="135"/>
      <c r="E169" s="135"/>
      <c r="F169" s="135"/>
      <c r="G169" s="135"/>
      <c r="H169" s="136"/>
    </row>
    <row r="170" spans="1:8" ht="16.5" customHeight="1">
      <c r="A170" s="137" t="s">
        <v>229</v>
      </c>
      <c r="B170" s="138"/>
      <c r="C170" s="121" t="s">
        <v>233</v>
      </c>
      <c r="D170" s="139" t="s">
        <v>233</v>
      </c>
      <c r="E170" s="121">
        <v>0.98</v>
      </c>
      <c r="F170" s="121">
        <v>0.98</v>
      </c>
      <c r="G170" s="121"/>
      <c r="H170" s="121"/>
    </row>
    <row r="171" spans="1:8" ht="12" customHeight="1">
      <c r="A171" s="124" t="s">
        <v>230</v>
      </c>
      <c r="B171" s="125"/>
      <c r="C171" s="122"/>
      <c r="D171" s="140"/>
      <c r="E171" s="122"/>
      <c r="F171" s="122"/>
      <c r="G171" s="122"/>
      <c r="H171" s="122"/>
    </row>
    <row r="172" spans="1:8" ht="25.15" customHeight="1">
      <c r="A172" s="124" t="s">
        <v>231</v>
      </c>
      <c r="B172" s="125"/>
      <c r="C172" s="122"/>
      <c r="D172" s="140"/>
      <c r="E172" s="122"/>
      <c r="F172" s="122"/>
      <c r="G172" s="122"/>
      <c r="H172" s="122"/>
    </row>
    <row r="173" spans="1:8">
      <c r="A173" s="124" t="s">
        <v>232</v>
      </c>
      <c r="B173" s="125"/>
      <c r="C173" s="122"/>
      <c r="D173" s="140"/>
      <c r="E173" s="122"/>
      <c r="F173" s="122"/>
      <c r="G173" s="122"/>
      <c r="H173" s="122"/>
    </row>
    <row r="174" spans="1:8">
      <c r="A174" s="124" t="s">
        <v>265</v>
      </c>
      <c r="B174" s="125"/>
      <c r="C174" s="122"/>
      <c r="D174" s="140"/>
      <c r="E174" s="122"/>
      <c r="F174" s="122"/>
      <c r="G174" s="122"/>
      <c r="H174" s="122"/>
    </row>
    <row r="175" spans="1:8" ht="60" customHeight="1">
      <c r="A175" s="126" t="s">
        <v>266</v>
      </c>
      <c r="B175" s="127"/>
      <c r="C175" s="123"/>
      <c r="D175" s="140"/>
      <c r="E175" s="123"/>
      <c r="F175" s="123"/>
      <c r="G175" s="123"/>
      <c r="H175" s="123"/>
    </row>
    <row r="176" spans="1:8" ht="26.45" customHeight="1">
      <c r="A176" s="128" t="s">
        <v>234</v>
      </c>
      <c r="B176" s="128"/>
      <c r="C176" s="89" t="s">
        <v>177</v>
      </c>
      <c r="D176" s="7" t="s">
        <v>177</v>
      </c>
      <c r="E176" s="89">
        <v>0.01</v>
      </c>
      <c r="F176" s="89">
        <v>0.01</v>
      </c>
      <c r="G176" s="89"/>
      <c r="H176" s="89"/>
    </row>
    <row r="177" spans="1:14" ht="18.75">
      <c r="A177" s="36"/>
      <c r="B177" s="36"/>
    </row>
    <row r="178" spans="1:14" ht="18.75">
      <c r="A178" s="36"/>
      <c r="B178" s="36"/>
    </row>
    <row r="179" spans="1:14" ht="18.75">
      <c r="A179" s="36"/>
      <c r="B179" s="36"/>
    </row>
    <row r="180" spans="1:14" ht="18.75">
      <c r="A180" s="36"/>
      <c r="B180" s="36"/>
    </row>
    <row r="181" spans="1:14" ht="18.75">
      <c r="A181" s="112" t="s">
        <v>0</v>
      </c>
      <c r="B181" s="112"/>
      <c r="C181" s="112"/>
      <c r="D181" s="112"/>
      <c r="E181" s="112"/>
      <c r="F181" s="112"/>
      <c r="G181" s="112"/>
      <c r="H181" s="112"/>
    </row>
    <row r="182" spans="1:14" ht="18.75">
      <c r="A182" s="36"/>
      <c r="B182" s="36"/>
    </row>
    <row r="183" spans="1:14" ht="48.75" customHeight="1">
      <c r="A183" s="129" t="s">
        <v>1</v>
      </c>
      <c r="B183" s="130"/>
      <c r="C183" s="131"/>
      <c r="D183" s="90" t="s">
        <v>2</v>
      </c>
      <c r="E183" s="117" t="s">
        <v>3</v>
      </c>
      <c r="F183" s="117"/>
      <c r="G183" s="117" t="s">
        <v>4</v>
      </c>
      <c r="H183" s="117"/>
    </row>
    <row r="184" spans="1:14" ht="48.75" customHeight="1">
      <c r="A184" s="100" t="s">
        <v>5</v>
      </c>
      <c r="B184" s="101"/>
      <c r="C184" s="102"/>
      <c r="D184" s="91">
        <f>D186+D189</f>
        <v>11402.83</v>
      </c>
      <c r="E184" s="114">
        <f>E186+E189</f>
        <v>83.522530837068942</v>
      </c>
      <c r="F184" s="115"/>
      <c r="G184" s="114">
        <f>G186+G189</f>
        <v>1338.3603286384978</v>
      </c>
      <c r="H184" s="115"/>
    </row>
    <row r="185" spans="1:14" ht="15.75">
      <c r="A185" s="100" t="s">
        <v>6</v>
      </c>
      <c r="B185" s="101"/>
      <c r="C185" s="102"/>
      <c r="D185" s="91"/>
      <c r="E185" s="114"/>
      <c r="F185" s="115"/>
      <c r="G185" s="116"/>
      <c r="H185" s="116"/>
      <c r="I185" s="24"/>
      <c r="J185" t="s">
        <v>303</v>
      </c>
      <c r="K185">
        <f>4182.9*12</f>
        <v>50194.799999999996</v>
      </c>
      <c r="L185">
        <f>K185/12</f>
        <v>4182.8999999999996</v>
      </c>
      <c r="M185" t="s">
        <v>308</v>
      </c>
      <c r="N185">
        <f>229*12</f>
        <v>2748</v>
      </c>
    </row>
    <row r="186" spans="1:14" ht="15.75">
      <c r="A186" s="100" t="s">
        <v>7</v>
      </c>
      <c r="B186" s="101"/>
      <c r="C186" s="102"/>
      <c r="D186" s="91">
        <f>2080.47+165.75+118.32+407.89</f>
        <v>2772.43</v>
      </c>
      <c r="E186" s="114">
        <f>D186/11377/12*1000</f>
        <v>20.307271981483108</v>
      </c>
      <c r="F186" s="115"/>
      <c r="G186" s="114">
        <f>D186*1000/710/12</f>
        <v>325.40258215962439</v>
      </c>
      <c r="H186" s="115"/>
      <c r="I186" s="24"/>
      <c r="J186" t="s">
        <v>304</v>
      </c>
      <c r="K186">
        <f>4854.6*11</f>
        <v>53400.600000000006</v>
      </c>
      <c r="L186">
        <f>K186/12</f>
        <v>4450.05</v>
      </c>
      <c r="M186" t="s">
        <v>315</v>
      </c>
      <c r="N186">
        <f>227*11</f>
        <v>2497</v>
      </c>
    </row>
    <row r="187" spans="1:14" ht="15.75">
      <c r="A187" s="100" t="s">
        <v>8</v>
      </c>
      <c r="B187" s="101"/>
      <c r="C187" s="102"/>
      <c r="D187" s="91"/>
      <c r="E187" s="114"/>
      <c r="F187" s="115"/>
      <c r="G187" s="116"/>
      <c r="H187" s="116"/>
      <c r="J187" t="s">
        <v>305</v>
      </c>
      <c r="K187">
        <f>3816.8*3</f>
        <v>11450.400000000001</v>
      </c>
      <c r="L187">
        <f>K187/12</f>
        <v>954.20000000000016</v>
      </c>
      <c r="M187" t="s">
        <v>309</v>
      </c>
      <c r="N187">
        <f>208*3</f>
        <v>624</v>
      </c>
    </row>
    <row r="188" spans="1:14" ht="15.75">
      <c r="A188" s="100" t="s">
        <v>9</v>
      </c>
      <c r="B188" s="101"/>
      <c r="C188" s="102"/>
      <c r="D188" s="91"/>
      <c r="E188" s="114"/>
      <c r="F188" s="115"/>
      <c r="G188" s="116"/>
      <c r="H188" s="116"/>
      <c r="J188" t="s">
        <v>306</v>
      </c>
      <c r="K188">
        <f>3857.2*3</f>
        <v>11571.599999999999</v>
      </c>
      <c r="L188">
        <f>K188/12</f>
        <v>964.29999999999984</v>
      </c>
      <c r="M188" t="s">
        <v>310</v>
      </c>
      <c r="N188">
        <f>212*3</f>
        <v>636</v>
      </c>
    </row>
    <row r="189" spans="1:14" ht="15.75">
      <c r="A189" s="100" t="s">
        <v>10</v>
      </c>
      <c r="B189" s="101"/>
      <c r="C189" s="102"/>
      <c r="D189" s="91">
        <f>D191+D192+D193+D194</f>
        <v>8630.4</v>
      </c>
      <c r="E189" s="114">
        <f>E191+E192+E193+E194</f>
        <v>63.21525885558583</v>
      </c>
      <c r="F189" s="115"/>
      <c r="G189" s="114">
        <f>G191+G192+G193+G194</f>
        <v>1012.9577464788733</v>
      </c>
      <c r="H189" s="115"/>
      <c r="J189" t="s">
        <v>307</v>
      </c>
      <c r="K189">
        <f>434.1*3</f>
        <v>1302.3000000000002</v>
      </c>
      <c r="L189">
        <f>K189/12</f>
        <v>108.52500000000002</v>
      </c>
      <c r="M189" t="s">
        <v>311</v>
      </c>
      <c r="N189">
        <f>14*3</f>
        <v>42</v>
      </c>
    </row>
    <row r="190" spans="1:14" ht="15.75">
      <c r="A190" s="100" t="s">
        <v>6</v>
      </c>
      <c r="B190" s="101"/>
      <c r="C190" s="102"/>
      <c r="D190" s="91"/>
      <c r="E190" s="114"/>
      <c r="F190" s="115"/>
      <c r="G190" s="116"/>
      <c r="H190" s="116"/>
      <c r="K190">
        <f>SUM(K185:K189)</f>
        <v>127919.7</v>
      </c>
      <c r="L190">
        <f>SUM(L185:L189)</f>
        <v>10659.975</v>
      </c>
      <c r="N190">
        <f>SUM(N185:N189)</f>
        <v>6547</v>
      </c>
    </row>
    <row r="191" spans="1:14" ht="15.75">
      <c r="A191" s="100" t="s">
        <v>11</v>
      </c>
      <c r="B191" s="101"/>
      <c r="C191" s="102"/>
      <c r="D191" s="91">
        <f>191.82+188.15+129.02-60.36+60.4+223.92+45.34</f>
        <v>778.29</v>
      </c>
      <c r="E191" s="114">
        <f>D191/11377/12*1000</f>
        <v>5.7007559110486064</v>
      </c>
      <c r="F191" s="115"/>
      <c r="G191" s="114">
        <f>D191*1000/710/12</f>
        <v>91.348591549295762</v>
      </c>
      <c r="H191" s="115"/>
      <c r="J191" t="s">
        <v>308</v>
      </c>
      <c r="K191">
        <f>229*12</f>
        <v>2748</v>
      </c>
      <c r="L191">
        <f>K191/12</f>
        <v>229</v>
      </c>
    </row>
    <row r="192" spans="1:14" ht="15.75">
      <c r="A192" s="100" t="s">
        <v>12</v>
      </c>
      <c r="B192" s="101"/>
      <c r="C192" s="102"/>
      <c r="D192" s="91">
        <f>201.36+45.34+666.27</f>
        <v>912.97</v>
      </c>
      <c r="E192" s="114">
        <f>D192/11377/12*1000</f>
        <v>6.6872491283583848</v>
      </c>
      <c r="F192" s="115"/>
      <c r="G192" s="114">
        <f>D192*1000/710/12</f>
        <v>107.15610328638498</v>
      </c>
      <c r="H192" s="115"/>
      <c r="J192" t="s">
        <v>315</v>
      </c>
      <c r="K192">
        <f>227*11</f>
        <v>2497</v>
      </c>
      <c r="L192" s="55">
        <f>K192/12</f>
        <v>208.08333333333334</v>
      </c>
    </row>
    <row r="193" spans="1:12" ht="15.75">
      <c r="A193" s="100" t="s">
        <v>13</v>
      </c>
      <c r="B193" s="101"/>
      <c r="C193" s="102"/>
      <c r="D193" s="91">
        <f>6308.09+253.37</f>
        <v>6561.46</v>
      </c>
      <c r="E193" s="114">
        <f>D193/11377/12*1000</f>
        <v>48.060853769300635</v>
      </c>
      <c r="F193" s="115"/>
      <c r="G193" s="114">
        <f>D193*1000/710/12</f>
        <v>770.12441314553996</v>
      </c>
      <c r="H193" s="115"/>
      <c r="J193" t="s">
        <v>309</v>
      </c>
      <c r="K193">
        <f>208*3</f>
        <v>624</v>
      </c>
      <c r="L193">
        <f>K193/12</f>
        <v>52</v>
      </c>
    </row>
    <row r="194" spans="1:12" ht="15.75">
      <c r="A194" s="100" t="s">
        <v>14</v>
      </c>
      <c r="B194" s="101"/>
      <c r="C194" s="102"/>
      <c r="D194" s="91">
        <f>426.35-48.67</f>
        <v>377.68</v>
      </c>
      <c r="E194" s="114">
        <f>D194/11377/12*1000</f>
        <v>2.7664000468782048</v>
      </c>
      <c r="F194" s="115"/>
      <c r="G194" s="114">
        <f>D194*1000/710/12</f>
        <v>44.328638497652584</v>
      </c>
      <c r="H194" s="115"/>
      <c r="J194" t="s">
        <v>310</v>
      </c>
      <c r="K194">
        <f>212*3</f>
        <v>636</v>
      </c>
      <c r="L194">
        <f>K194/12</f>
        <v>53</v>
      </c>
    </row>
    <row r="195" spans="1:12" ht="15.75">
      <c r="A195" s="100" t="s">
        <v>15</v>
      </c>
      <c r="B195" s="101"/>
      <c r="C195" s="102"/>
      <c r="D195" s="91"/>
      <c r="E195" s="114"/>
      <c r="F195" s="115"/>
      <c r="G195" s="114"/>
      <c r="H195" s="115"/>
      <c r="J195" t="s">
        <v>311</v>
      </c>
      <c r="K195">
        <f>14*3</f>
        <v>42</v>
      </c>
      <c r="L195">
        <f>K195/12</f>
        <v>3.5</v>
      </c>
    </row>
    <row r="196" spans="1:12" ht="15.75">
      <c r="A196" s="100" t="s">
        <v>16</v>
      </c>
      <c r="B196" s="101"/>
      <c r="C196" s="102"/>
      <c r="D196" s="81"/>
      <c r="E196" s="114"/>
      <c r="F196" s="115"/>
      <c r="G196" s="114"/>
      <c r="H196" s="115"/>
      <c r="K196">
        <f>SUM(K191:K195)</f>
        <v>6547</v>
      </c>
      <c r="L196" s="54">
        <f>SUM(L191:L195)</f>
        <v>545.58333333333337</v>
      </c>
    </row>
    <row r="197" spans="1:12" ht="15.75">
      <c r="A197" s="100" t="s">
        <v>17</v>
      </c>
      <c r="B197" s="101"/>
      <c r="C197" s="102"/>
      <c r="D197" s="91">
        <f>D201+D204</f>
        <v>5858.9406779661022</v>
      </c>
      <c r="E197" s="114">
        <f>E201+E204</f>
        <v>42.915096817893563</v>
      </c>
      <c r="F197" s="115"/>
      <c r="G197" s="114">
        <f>G201+G204</f>
        <v>687.66909365799302</v>
      </c>
      <c r="H197" s="115"/>
    </row>
    <row r="198" spans="1:12" ht="15.75">
      <c r="A198" s="100" t="s">
        <v>6</v>
      </c>
      <c r="B198" s="101"/>
      <c r="C198" s="102"/>
      <c r="D198" s="91"/>
      <c r="E198" s="114"/>
      <c r="F198" s="115"/>
      <c r="G198" s="114"/>
      <c r="H198" s="115"/>
    </row>
    <row r="199" spans="1:12" ht="15.75">
      <c r="A199" s="100" t="s">
        <v>18</v>
      </c>
      <c r="B199" s="101"/>
      <c r="C199" s="102"/>
      <c r="D199" s="91"/>
      <c r="E199" s="114"/>
      <c r="F199" s="115"/>
      <c r="G199" s="114"/>
      <c r="H199" s="115"/>
    </row>
    <row r="200" spans="1:12" ht="15.75">
      <c r="A200" s="100" t="s">
        <v>6</v>
      </c>
      <c r="B200" s="101"/>
      <c r="C200" s="102"/>
      <c r="D200" s="91"/>
      <c r="E200" s="114"/>
      <c r="F200" s="115"/>
      <c r="G200" s="114"/>
      <c r="H200" s="115"/>
    </row>
    <row r="201" spans="1:12" ht="15.75">
      <c r="A201" s="100" t="s">
        <v>19</v>
      </c>
      <c r="B201" s="101"/>
      <c r="C201" s="102"/>
      <c r="D201" s="91">
        <f>(1286.39+111.17+66.62+249.74)/1.18</f>
        <v>1452.4745762711868</v>
      </c>
      <c r="E201" s="114">
        <f>D201/11377/12*1000</f>
        <v>10.638968798681454</v>
      </c>
      <c r="F201" s="115"/>
      <c r="G201" s="114">
        <f>D201*1000/710/12</f>
        <v>170.47823665154775</v>
      </c>
      <c r="H201" s="115"/>
    </row>
    <row r="202" spans="1:12" ht="15.75">
      <c r="A202" s="100" t="s">
        <v>6</v>
      </c>
      <c r="B202" s="101"/>
      <c r="C202" s="102"/>
      <c r="D202" s="91"/>
      <c r="E202" s="114"/>
      <c r="F202" s="115"/>
      <c r="G202" s="114"/>
      <c r="H202" s="115"/>
    </row>
    <row r="203" spans="1:12" ht="15.75">
      <c r="A203" s="100" t="s">
        <v>20</v>
      </c>
      <c r="B203" s="101"/>
      <c r="C203" s="102"/>
      <c r="D203" s="91"/>
      <c r="E203" s="114"/>
      <c r="F203" s="115"/>
      <c r="G203" s="114"/>
      <c r="H203" s="115"/>
    </row>
    <row r="204" spans="1:12" ht="15.75">
      <c r="A204" s="100" t="s">
        <v>10</v>
      </c>
      <c r="B204" s="101"/>
      <c r="C204" s="102"/>
      <c r="D204" s="91">
        <f>D206+D207+D208+D209</f>
        <v>4406.4661016949149</v>
      </c>
      <c r="E204" s="114">
        <f>D204/11377/12*1000</f>
        <v>32.276128019212109</v>
      </c>
      <c r="F204" s="115"/>
      <c r="G204" s="114">
        <f>D204*1000/710/12</f>
        <v>517.1908570064453</v>
      </c>
      <c r="H204" s="115"/>
    </row>
    <row r="205" spans="1:12" ht="15.75">
      <c r="A205" s="100" t="s">
        <v>6</v>
      </c>
      <c r="B205" s="101"/>
      <c r="C205" s="102"/>
      <c r="D205" s="91"/>
      <c r="E205" s="114"/>
      <c r="F205" s="115"/>
      <c r="G205" s="114"/>
      <c r="H205" s="115"/>
    </row>
    <row r="206" spans="1:12" ht="15.75">
      <c r="A206" s="100" t="s">
        <v>11</v>
      </c>
      <c r="B206" s="101"/>
      <c r="C206" s="102"/>
      <c r="D206" s="91">
        <f>(118.64+138.94+94.14+28.53+139.74+28.35)/1.18</f>
        <v>464.69491525423734</v>
      </c>
      <c r="E206" s="114">
        <f>D206/11377/12*1000</f>
        <v>3.4037598902334927</v>
      </c>
      <c r="F206" s="115"/>
      <c r="G206" s="114">
        <f>D206*1000/710/12</f>
        <v>54.541656719980914</v>
      </c>
      <c r="H206" s="115"/>
    </row>
    <row r="207" spans="1:12" ht="15.75">
      <c r="A207" s="100" t="s">
        <v>12</v>
      </c>
      <c r="B207" s="101"/>
      <c r="C207" s="102"/>
      <c r="D207" s="91">
        <f>(180.09+187.47)/1.18</f>
        <v>311.49152542372883</v>
      </c>
      <c r="E207" s="114">
        <f>D207/11377/12*1000</f>
        <v>2.2815880389069236</v>
      </c>
      <c r="F207" s="115"/>
      <c r="G207" s="114">
        <f>D207*1000/710/12</f>
        <v>36.560038195273336</v>
      </c>
      <c r="H207" s="115"/>
    </row>
    <row r="208" spans="1:12" ht="15.75">
      <c r="A208" s="100" t="s">
        <v>13</v>
      </c>
      <c r="B208" s="101"/>
      <c r="C208" s="102"/>
      <c r="D208" s="91">
        <f>(4011.61+145.42)/1.18</f>
        <v>3522.906779661017</v>
      </c>
      <c r="E208" s="114">
        <f>D208/11377/12*1000</f>
        <v>25.804303856179256</v>
      </c>
      <c r="F208" s="115"/>
      <c r="G208" s="114">
        <f>D208*1000/710/12</f>
        <v>413.48671122781889</v>
      </c>
      <c r="H208" s="115"/>
    </row>
    <row r="209" spans="1:8" ht="15.75">
      <c r="A209" s="100" t="s">
        <v>14</v>
      </c>
      <c r="B209" s="101"/>
      <c r="C209" s="102"/>
      <c r="D209" s="91">
        <f>126.7/1.18</f>
        <v>107.37288135593221</v>
      </c>
      <c r="E209" s="114">
        <f>D209/11377/12*1000</f>
        <v>0.78647623389244525</v>
      </c>
      <c r="F209" s="115"/>
      <c r="G209" s="114">
        <f>D209*1000/710/12</f>
        <v>12.602450863372324</v>
      </c>
      <c r="H209" s="115"/>
    </row>
    <row r="210" spans="1:8" ht="15.75">
      <c r="A210" s="100" t="s">
        <v>15</v>
      </c>
      <c r="B210" s="101"/>
      <c r="C210" s="102"/>
      <c r="D210" s="91"/>
      <c r="E210" s="114"/>
      <c r="F210" s="115"/>
      <c r="G210" s="114"/>
      <c r="H210" s="115"/>
    </row>
    <row r="211" spans="1:8" ht="15.75">
      <c r="A211" s="110" t="s">
        <v>16</v>
      </c>
      <c r="B211" s="110"/>
      <c r="C211" s="110"/>
      <c r="D211" s="91"/>
      <c r="E211" s="114"/>
      <c r="F211" s="115"/>
      <c r="G211" s="114"/>
      <c r="H211" s="115"/>
    </row>
    <row r="212" spans="1:8" ht="15.75">
      <c r="A212" s="118" t="s">
        <v>21</v>
      </c>
      <c r="B212" s="119"/>
      <c r="C212" s="120"/>
      <c r="D212" s="91">
        <f>D217+D214</f>
        <v>9594.9827217377006</v>
      </c>
      <c r="E212" s="114">
        <f>E217+E214</f>
        <v>123.85280995885302</v>
      </c>
      <c r="F212" s="115"/>
      <c r="G212" s="114">
        <f>G217+G214</f>
        <v>1126.171680955129</v>
      </c>
      <c r="H212" s="115"/>
    </row>
    <row r="213" spans="1:8" ht="15.75">
      <c r="A213" s="100" t="s">
        <v>6</v>
      </c>
      <c r="B213" s="101"/>
      <c r="C213" s="102"/>
      <c r="D213" s="91"/>
      <c r="E213" s="114"/>
      <c r="F213" s="115"/>
      <c r="G213" s="114"/>
      <c r="H213" s="115"/>
    </row>
    <row r="214" spans="1:8" ht="15.75">
      <c r="A214" s="100" t="s">
        <v>19</v>
      </c>
      <c r="B214" s="101"/>
      <c r="C214" s="102"/>
      <c r="D214" s="91">
        <f>D186/1.18/1.03</f>
        <v>2281.0844166529537</v>
      </c>
      <c r="E214" s="114">
        <f>D214/11377/12*1000</f>
        <v>16.708303423961748</v>
      </c>
      <c r="F214" s="115"/>
      <c r="G214" s="114">
        <f>D214*1000/710/12</f>
        <v>267.73291275269406</v>
      </c>
      <c r="H214" s="115"/>
    </row>
    <row r="215" spans="1:8" ht="15.75">
      <c r="A215" s="100" t="s">
        <v>6</v>
      </c>
      <c r="B215" s="101"/>
      <c r="C215" s="102"/>
      <c r="D215" s="91"/>
      <c r="E215" s="114"/>
      <c r="F215" s="115"/>
      <c r="G215" s="114"/>
      <c r="H215" s="115"/>
    </row>
    <row r="216" spans="1:8" ht="15.75">
      <c r="A216" s="100" t="s">
        <v>20</v>
      </c>
      <c r="B216" s="101"/>
      <c r="C216" s="102"/>
      <c r="D216" s="91"/>
      <c r="E216" s="114"/>
      <c r="F216" s="115"/>
      <c r="G216" s="114"/>
      <c r="H216" s="115"/>
    </row>
    <row r="217" spans="1:8" ht="15.75">
      <c r="A217" s="100" t="s">
        <v>22</v>
      </c>
      <c r="B217" s="101"/>
      <c r="C217" s="102"/>
      <c r="D217" s="91">
        <f>D219+D220+D221+D222</f>
        <v>7313.8983050847464</v>
      </c>
      <c r="E217" s="114">
        <f>D217/11377/6*1000</f>
        <v>107.14450653489126</v>
      </c>
      <c r="F217" s="115"/>
      <c r="G217" s="114">
        <f>D217*1000/710/12</f>
        <v>858.43876820243497</v>
      </c>
      <c r="H217" s="115"/>
    </row>
    <row r="218" spans="1:8" ht="15.75">
      <c r="A218" s="100" t="s">
        <v>6</v>
      </c>
      <c r="B218" s="101"/>
      <c r="C218" s="102"/>
      <c r="D218" s="91"/>
      <c r="E218" s="114"/>
      <c r="F218" s="115"/>
      <c r="G218" s="114"/>
      <c r="H218" s="115"/>
    </row>
    <row r="219" spans="1:8" ht="15.75">
      <c r="A219" s="100" t="s">
        <v>11</v>
      </c>
      <c r="B219" s="101"/>
      <c r="C219" s="102"/>
      <c r="D219" s="91">
        <f>D191/1.18</f>
        <v>659.56779661016947</v>
      </c>
      <c r="E219" s="114">
        <f>D219/11377/12*1000</f>
        <v>4.8311490771598367</v>
      </c>
      <c r="F219" s="115"/>
      <c r="G219" s="114">
        <f>D219*1000/710/12</f>
        <v>77.414060634996417</v>
      </c>
      <c r="H219" s="115"/>
    </row>
    <row r="220" spans="1:8" ht="15.75">
      <c r="A220" s="100" t="s">
        <v>12</v>
      </c>
      <c r="B220" s="101"/>
      <c r="C220" s="102"/>
      <c r="D220" s="91">
        <f>D192/1.18</f>
        <v>773.70338983050851</v>
      </c>
      <c r="E220" s="114">
        <f>D220/11377/12*1000</f>
        <v>5.6671602782698169</v>
      </c>
      <c r="F220" s="115"/>
      <c r="G220" s="114">
        <f>D220*1000/710/12</f>
        <v>90.810257022360148</v>
      </c>
      <c r="H220" s="115"/>
    </row>
    <row r="221" spans="1:8" ht="15.75">
      <c r="A221" s="100" t="s">
        <v>13</v>
      </c>
      <c r="B221" s="101"/>
      <c r="C221" s="102"/>
      <c r="D221" s="91">
        <f>D193/1.18</f>
        <v>5560.5593220338988</v>
      </c>
      <c r="E221" s="114">
        <f>D221/11377/12*1000</f>
        <v>40.729537092627659</v>
      </c>
      <c r="F221" s="115"/>
      <c r="G221" s="114">
        <f>D221*1000/710/12</f>
        <v>652.64780775045767</v>
      </c>
      <c r="H221" s="115"/>
    </row>
    <row r="222" spans="1:8" ht="15.75">
      <c r="A222" s="100" t="s">
        <v>14</v>
      </c>
      <c r="B222" s="101"/>
      <c r="C222" s="102"/>
      <c r="D222" s="91">
        <f>D194/1.18</f>
        <v>320.06779661016952</v>
      </c>
      <c r="E222" s="114">
        <f>D222/11377/12*1000</f>
        <v>2.3444068193883094</v>
      </c>
      <c r="F222" s="115"/>
      <c r="G222" s="114">
        <f>D222*1000/710/12</f>
        <v>37.56664279462084</v>
      </c>
      <c r="H222" s="115"/>
    </row>
    <row r="223" spans="1:8" ht="15.75">
      <c r="A223" s="100" t="s">
        <v>15</v>
      </c>
      <c r="B223" s="101"/>
      <c r="C223" s="102"/>
      <c r="D223" s="91"/>
      <c r="E223" s="114"/>
      <c r="F223" s="115"/>
      <c r="G223" s="114"/>
      <c r="H223" s="115"/>
    </row>
    <row r="224" spans="1:8" ht="15.75">
      <c r="A224" s="100" t="s">
        <v>16</v>
      </c>
      <c r="B224" s="101"/>
      <c r="C224" s="102"/>
      <c r="D224" s="91"/>
      <c r="E224" s="114"/>
      <c r="F224" s="115"/>
      <c r="G224" s="114"/>
      <c r="H224" s="115"/>
    </row>
    <row r="225" spans="1:8" ht="20.25" customHeight="1">
      <c r="A225" s="100" t="s">
        <v>23</v>
      </c>
      <c r="B225" s="101"/>
      <c r="C225" s="102"/>
      <c r="D225" s="91">
        <f>D227+D231</f>
        <v>2393.0430800000004</v>
      </c>
      <c r="E225" s="114">
        <f>D225/11377/12*1000</f>
        <v>17.528369224458707</v>
      </c>
      <c r="F225" s="115"/>
      <c r="G225" s="114">
        <f>D225*1000/710/12</f>
        <v>280.87360093896717</v>
      </c>
      <c r="H225" s="115"/>
    </row>
    <row r="226" spans="1:8" ht="15.75">
      <c r="A226" s="100" t="s">
        <v>6</v>
      </c>
      <c r="B226" s="101"/>
      <c r="C226" s="102"/>
      <c r="D226" s="91"/>
      <c r="E226" s="114"/>
      <c r="F226" s="115"/>
      <c r="G226" s="114"/>
      <c r="H226" s="115"/>
    </row>
    <row r="227" spans="1:8" ht="15.75">
      <c r="A227" s="100" t="s">
        <v>19</v>
      </c>
      <c r="B227" s="101"/>
      <c r="C227" s="102"/>
      <c r="D227" s="91">
        <f>433.1+90.39</f>
        <v>523.49</v>
      </c>
      <c r="E227" s="114">
        <f>D227/11377/12*1000</f>
        <v>3.8344173918138935</v>
      </c>
      <c r="F227" s="115"/>
      <c r="G227" s="114">
        <f>D227*1000/710/12</f>
        <v>61.442488262910793</v>
      </c>
      <c r="H227" s="115"/>
    </row>
    <row r="228" spans="1:8" ht="15.75">
      <c r="A228" s="100" t="s">
        <v>6</v>
      </c>
      <c r="B228" s="101"/>
      <c r="C228" s="102"/>
      <c r="D228" s="91"/>
      <c r="E228" s="114"/>
      <c r="F228" s="115"/>
      <c r="G228" s="114"/>
      <c r="H228" s="115"/>
    </row>
    <row r="229" spans="1:8" ht="15.75">
      <c r="A229" s="100" t="s">
        <v>20</v>
      </c>
      <c r="B229" s="101"/>
      <c r="C229" s="102"/>
      <c r="D229" s="91"/>
      <c r="E229" s="114"/>
      <c r="F229" s="115"/>
      <c r="G229" s="114"/>
      <c r="H229" s="115"/>
    </row>
    <row r="230" spans="1:8" ht="15.75">
      <c r="A230" s="100" t="s">
        <v>6</v>
      </c>
      <c r="B230" s="101"/>
      <c r="C230" s="102"/>
      <c r="D230" s="91"/>
      <c r="E230" s="114"/>
      <c r="F230" s="115"/>
      <c r="G230" s="114"/>
      <c r="H230" s="115"/>
    </row>
    <row r="231" spans="1:8" ht="15.75">
      <c r="A231" s="100" t="s">
        <v>24</v>
      </c>
      <c r="B231" s="101"/>
      <c r="C231" s="102"/>
      <c r="D231" s="91">
        <f>D233+D234+D235+D236</f>
        <v>1869.5530800000001</v>
      </c>
      <c r="E231" s="114">
        <f>D231/11377/12*1000</f>
        <v>13.69395183264481</v>
      </c>
      <c r="F231" s="115"/>
      <c r="G231" s="114">
        <f>D231*1000/710/12</f>
        <v>219.43111267605636</v>
      </c>
      <c r="H231" s="115"/>
    </row>
    <row r="232" spans="1:8" ht="15.75">
      <c r="A232" s="100" t="s">
        <v>6</v>
      </c>
      <c r="B232" s="101"/>
      <c r="C232" s="102"/>
      <c r="D232" s="91"/>
      <c r="E232" s="114"/>
      <c r="F232" s="115"/>
      <c r="G232" s="114"/>
      <c r="H232" s="115"/>
    </row>
    <row r="233" spans="1:8" ht="15.75">
      <c r="A233" s="100" t="s">
        <v>11</v>
      </c>
      <c r="B233" s="101"/>
      <c r="C233" s="102"/>
      <c r="D233" s="91">
        <f>5.94+45.45+42.6+67.1-125.19+10.78+45.72</f>
        <v>92.4</v>
      </c>
      <c r="E233" s="114">
        <f>D233/11377/12*1000</f>
        <v>0.6768040784037973</v>
      </c>
      <c r="F233" s="115"/>
      <c r="G233" s="114">
        <f>D233*1000/710/12</f>
        <v>10.84507042253521</v>
      </c>
      <c r="H233" s="115"/>
    </row>
    <row r="234" spans="1:8" ht="15.75">
      <c r="A234" s="100" t="s">
        <v>12</v>
      </c>
      <c r="B234" s="101"/>
      <c r="C234" s="102"/>
      <c r="D234" s="91">
        <f>145223.08/1000</f>
        <v>145.22307999999998</v>
      </c>
      <c r="E234" s="114">
        <f>D234/11377/12*1000</f>
        <v>1.0637183205883212</v>
      </c>
      <c r="F234" s="115"/>
      <c r="G234" s="114">
        <f>D234*1000/710/12</f>
        <v>17.044962441314553</v>
      </c>
      <c r="H234" s="115"/>
    </row>
    <row r="235" spans="1:8" ht="15.75">
      <c r="A235" s="100" t="s">
        <v>13</v>
      </c>
      <c r="B235" s="101"/>
      <c r="C235" s="102"/>
      <c r="D235" s="91">
        <f>1434+141.36</f>
        <v>1575.3600000000001</v>
      </c>
      <c r="E235" s="114">
        <f>D235/11377/12*1000</f>
        <v>11.539070053616948</v>
      </c>
      <c r="F235" s="115"/>
      <c r="G235" s="114">
        <f>D235*1000/710/12</f>
        <v>184.90140845070425</v>
      </c>
      <c r="H235" s="115"/>
    </row>
    <row r="236" spans="1:8" ht="15.75">
      <c r="A236" s="100" t="s">
        <v>14</v>
      </c>
      <c r="B236" s="101"/>
      <c r="C236" s="102"/>
      <c r="D236" s="91">
        <f>208.68-152.11</f>
        <v>56.569999999999993</v>
      </c>
      <c r="E236" s="114">
        <f>D236/11377/12*1000</f>
        <v>0.41435938003574457</v>
      </c>
      <c r="F236" s="115"/>
      <c r="G236" s="114">
        <f>D236*1000/710/12</f>
        <v>6.639671361502347</v>
      </c>
      <c r="H236" s="115"/>
    </row>
    <row r="237" spans="1:8" ht="15.75">
      <c r="A237" s="100" t="s">
        <v>15</v>
      </c>
      <c r="B237" s="101"/>
      <c r="C237" s="102"/>
      <c r="D237" s="81"/>
      <c r="E237" s="114"/>
      <c r="F237" s="115"/>
      <c r="G237" s="114"/>
      <c r="H237" s="115"/>
    </row>
    <row r="238" spans="1:8" ht="15.75">
      <c r="A238" s="100" t="s">
        <v>16</v>
      </c>
      <c r="B238" s="101"/>
      <c r="C238" s="102"/>
      <c r="D238" s="81"/>
      <c r="E238" s="114"/>
      <c r="F238" s="115"/>
      <c r="G238" s="114"/>
      <c r="H238" s="115"/>
    </row>
    <row r="239" spans="1:8" ht="15.75">
      <c r="A239" s="100" t="s">
        <v>25</v>
      </c>
      <c r="B239" s="101"/>
      <c r="C239" s="102"/>
      <c r="D239" s="81"/>
      <c r="E239" s="114"/>
      <c r="F239" s="115"/>
      <c r="G239" s="114"/>
      <c r="H239" s="115"/>
    </row>
    <row r="240" spans="1:8" ht="15.75">
      <c r="A240" s="100" t="s">
        <v>6</v>
      </c>
      <c r="B240" s="101"/>
      <c r="C240" s="102"/>
      <c r="D240" s="81"/>
      <c r="E240" s="114"/>
      <c r="F240" s="115"/>
      <c r="G240" s="114"/>
      <c r="H240" s="115"/>
    </row>
    <row r="241" spans="1:8" ht="15.75">
      <c r="A241" s="100" t="s">
        <v>26</v>
      </c>
      <c r="B241" s="101"/>
      <c r="C241" s="102"/>
      <c r="D241" s="81"/>
      <c r="E241" s="114"/>
      <c r="F241" s="115"/>
      <c r="G241" s="114"/>
      <c r="H241" s="115"/>
    </row>
    <row r="242" spans="1:8" ht="15.75">
      <c r="A242" s="100" t="s">
        <v>27</v>
      </c>
      <c r="B242" s="101"/>
      <c r="C242" s="102"/>
      <c r="D242" s="81"/>
      <c r="E242" s="114"/>
      <c r="F242" s="115"/>
      <c r="G242" s="114"/>
      <c r="H242" s="115"/>
    </row>
    <row r="243" spans="1:8" ht="45.75" customHeight="1">
      <c r="A243" s="100" t="s">
        <v>299</v>
      </c>
      <c r="B243" s="101"/>
      <c r="C243" s="102"/>
      <c r="D243" s="91">
        <f>D245+D246+D247+D248</f>
        <v>188.15</v>
      </c>
      <c r="E243" s="114">
        <f>D243/11377/12*1000</f>
        <v>1.3781459670094638</v>
      </c>
      <c r="F243" s="115"/>
      <c r="G243" s="114">
        <f>D243*1000/710/12</f>
        <v>22.083333333333332</v>
      </c>
      <c r="H243" s="115"/>
    </row>
    <row r="244" spans="1:8" ht="15.75">
      <c r="A244" s="100" t="s">
        <v>6</v>
      </c>
      <c r="B244" s="101"/>
      <c r="C244" s="102"/>
      <c r="D244" s="91"/>
      <c r="E244" s="114"/>
      <c r="F244" s="115"/>
      <c r="G244" s="114"/>
      <c r="H244" s="115"/>
    </row>
    <row r="245" spans="1:8" ht="15.75">
      <c r="A245" s="100" t="s">
        <v>11</v>
      </c>
      <c r="B245" s="101"/>
      <c r="C245" s="102"/>
      <c r="D245" s="91">
        <v>188.15</v>
      </c>
      <c r="E245" s="114">
        <f>D245/11377/12*1000</f>
        <v>1.3781459670094638</v>
      </c>
      <c r="F245" s="115"/>
      <c r="G245" s="114">
        <f>D245*1000/710/12</f>
        <v>22.083333333333332</v>
      </c>
      <c r="H245" s="115"/>
    </row>
    <row r="246" spans="1:8" ht="15.75">
      <c r="A246" s="100" t="s">
        <v>12</v>
      </c>
      <c r="B246" s="101"/>
      <c r="C246" s="102"/>
      <c r="D246" s="91"/>
      <c r="E246" s="114"/>
      <c r="F246" s="115"/>
      <c r="G246" s="114"/>
      <c r="H246" s="115"/>
    </row>
    <row r="247" spans="1:8" ht="15.75">
      <c r="A247" s="100" t="s">
        <v>13</v>
      </c>
      <c r="B247" s="101"/>
      <c r="C247" s="102"/>
      <c r="D247" s="91"/>
      <c r="E247" s="114"/>
      <c r="F247" s="115"/>
      <c r="G247" s="114"/>
      <c r="H247" s="115"/>
    </row>
    <row r="248" spans="1:8" ht="15.75">
      <c r="A248" s="100" t="s">
        <v>14</v>
      </c>
      <c r="B248" s="101"/>
      <c r="C248" s="102"/>
      <c r="D248" s="91"/>
      <c r="E248" s="114"/>
      <c r="F248" s="115"/>
      <c r="G248" s="114"/>
      <c r="H248" s="115"/>
    </row>
    <row r="249" spans="1:8" ht="15.75">
      <c r="A249" s="100" t="s">
        <v>15</v>
      </c>
      <c r="B249" s="101"/>
      <c r="C249" s="102"/>
      <c r="D249" s="81"/>
      <c r="E249" s="114"/>
      <c r="F249" s="115"/>
      <c r="G249" s="114"/>
      <c r="H249" s="115"/>
    </row>
    <row r="250" spans="1:8" ht="15.75">
      <c r="A250" s="100" t="s">
        <v>16</v>
      </c>
      <c r="B250" s="101"/>
      <c r="C250" s="102"/>
      <c r="D250" s="81"/>
      <c r="E250" s="114"/>
      <c r="F250" s="115"/>
      <c r="G250" s="114"/>
      <c r="H250" s="115"/>
    </row>
    <row r="251" spans="1:8" ht="51.75" customHeight="1">
      <c r="A251" s="100" t="s">
        <v>300</v>
      </c>
      <c r="B251" s="101"/>
      <c r="C251" s="102"/>
      <c r="D251" s="91">
        <f>D253+D254+D255+D256</f>
        <v>8442.25</v>
      </c>
      <c r="E251" s="114">
        <f>D251/11377/12*1000</f>
        <v>61.837112888576371</v>
      </c>
      <c r="F251" s="115"/>
      <c r="G251" s="114">
        <f>D251*1000/710/12</f>
        <v>990.87441314553996</v>
      </c>
      <c r="H251" s="115"/>
    </row>
    <row r="252" spans="1:8" ht="15.75">
      <c r="A252" s="100" t="s">
        <v>6</v>
      </c>
      <c r="B252" s="101"/>
      <c r="C252" s="102"/>
      <c r="D252" s="91"/>
      <c r="E252" s="114"/>
      <c r="F252" s="115"/>
      <c r="G252" s="114"/>
      <c r="H252" s="115"/>
    </row>
    <row r="253" spans="1:8" ht="15.75">
      <c r="A253" s="100" t="s">
        <v>11</v>
      </c>
      <c r="B253" s="101"/>
      <c r="C253" s="102"/>
      <c r="D253" s="91">
        <f>D191-D245</f>
        <v>590.14</v>
      </c>
      <c r="E253" s="114">
        <f>D253/11377/12*1000</f>
        <v>4.3226099440391428</v>
      </c>
      <c r="F253" s="115"/>
      <c r="G253" s="114">
        <f>D253*1000/710/12</f>
        <v>69.265258215962447</v>
      </c>
      <c r="H253" s="115"/>
    </row>
    <row r="254" spans="1:8" ht="15.75">
      <c r="A254" s="100" t="s">
        <v>12</v>
      </c>
      <c r="B254" s="101"/>
      <c r="C254" s="102"/>
      <c r="D254" s="91">
        <f>D192-D246</f>
        <v>912.97</v>
      </c>
      <c r="E254" s="114">
        <f>D254/11377/12*1000</f>
        <v>6.6872491283583848</v>
      </c>
      <c r="F254" s="115"/>
      <c r="G254" s="114">
        <f>D254*1000/710/12</f>
        <v>107.15610328638498</v>
      </c>
      <c r="H254" s="115"/>
    </row>
    <row r="255" spans="1:8" ht="15.75">
      <c r="A255" s="100" t="s">
        <v>13</v>
      </c>
      <c r="B255" s="101"/>
      <c r="C255" s="102"/>
      <c r="D255" s="91">
        <f>D193-D247</f>
        <v>6561.46</v>
      </c>
      <c r="E255" s="114">
        <f>D255/11377/12*1000</f>
        <v>48.060853769300635</v>
      </c>
      <c r="F255" s="115"/>
      <c r="G255" s="114">
        <f>D255*1000/710/12</f>
        <v>770.12441314553996</v>
      </c>
      <c r="H255" s="115"/>
    </row>
    <row r="256" spans="1:8" ht="15.75">
      <c r="A256" s="100" t="s">
        <v>14</v>
      </c>
      <c r="B256" s="101"/>
      <c r="C256" s="102"/>
      <c r="D256" s="91">
        <f>D194-D248</f>
        <v>377.68</v>
      </c>
      <c r="E256" s="114">
        <f>D256/11377/12*1000</f>
        <v>2.7664000468782048</v>
      </c>
      <c r="F256" s="115"/>
      <c r="G256" s="114">
        <f>D256*1000/710/12</f>
        <v>44.328638497652584</v>
      </c>
      <c r="H256" s="115"/>
    </row>
    <row r="257" spans="1:8" ht="15.75">
      <c r="A257" s="100" t="s">
        <v>15</v>
      </c>
      <c r="B257" s="101"/>
      <c r="C257" s="102"/>
      <c r="D257" s="91"/>
      <c r="E257" s="114"/>
      <c r="F257" s="115"/>
      <c r="G257" s="116"/>
      <c r="H257" s="116"/>
    </row>
    <row r="258" spans="1:8" ht="15.75">
      <c r="A258" s="100" t="s">
        <v>16</v>
      </c>
      <c r="B258" s="101"/>
      <c r="C258" s="102"/>
      <c r="D258" s="81"/>
      <c r="E258" s="114"/>
      <c r="F258" s="115"/>
      <c r="G258" s="114"/>
      <c r="H258" s="115"/>
    </row>
    <row r="260" spans="1:8" ht="18.75">
      <c r="A260" s="112" t="s">
        <v>267</v>
      </c>
      <c r="B260" s="112"/>
      <c r="C260" s="112"/>
      <c r="D260" s="112"/>
      <c r="E260" s="112"/>
      <c r="F260" s="112"/>
      <c r="G260" s="112"/>
      <c r="H260" s="112"/>
    </row>
    <row r="261" spans="1:8" ht="18.75">
      <c r="A261" s="36"/>
    </row>
    <row r="262" spans="1:8" ht="31.5">
      <c r="A262" s="90" t="s">
        <v>33</v>
      </c>
      <c r="B262" s="113" t="s">
        <v>34</v>
      </c>
      <c r="C262" s="113"/>
      <c r="D262" s="81" t="s">
        <v>35</v>
      </c>
      <c r="E262" s="113" t="s">
        <v>36</v>
      </c>
      <c r="F262" s="113"/>
      <c r="G262" s="113"/>
      <c r="H262" s="113"/>
    </row>
    <row r="263" spans="1:8" ht="15.75">
      <c r="A263" s="81" t="s">
        <v>37</v>
      </c>
      <c r="B263" s="100" t="s">
        <v>268</v>
      </c>
      <c r="C263" s="102"/>
      <c r="D263" s="81" t="s">
        <v>292</v>
      </c>
      <c r="E263" s="111">
        <f>E265</f>
        <v>1666.39</v>
      </c>
      <c r="F263" s="111"/>
      <c r="G263" s="111"/>
      <c r="H263" s="111"/>
    </row>
    <row r="264" spans="1:8" ht="15.75">
      <c r="A264" s="81"/>
      <c r="B264" s="117" t="s">
        <v>6</v>
      </c>
      <c r="C264" s="117"/>
      <c r="D264" s="19"/>
      <c r="E264" s="111"/>
      <c r="F264" s="111"/>
      <c r="G264" s="111"/>
      <c r="H264" s="111"/>
    </row>
    <row r="265" spans="1:8" ht="15.75">
      <c r="A265" s="81" t="s">
        <v>293</v>
      </c>
      <c r="B265" s="110" t="s">
        <v>269</v>
      </c>
      <c r="C265" s="110"/>
      <c r="D265" s="81" t="s">
        <v>292</v>
      </c>
      <c r="E265" s="111">
        <v>1666.39</v>
      </c>
      <c r="F265" s="111"/>
      <c r="G265" s="111"/>
      <c r="H265" s="111"/>
    </row>
    <row r="266" spans="1:8" ht="15.75">
      <c r="A266" s="81" t="s">
        <v>294</v>
      </c>
      <c r="B266" s="110" t="s">
        <v>270</v>
      </c>
      <c r="C266" s="110"/>
      <c r="D266" s="81" t="s">
        <v>292</v>
      </c>
      <c r="E266" s="111"/>
      <c r="F266" s="111"/>
      <c r="G266" s="111"/>
      <c r="H266" s="111"/>
    </row>
    <row r="267" spans="1:8" ht="15.75">
      <c r="A267" s="81" t="s">
        <v>295</v>
      </c>
      <c r="B267" s="110" t="s">
        <v>271</v>
      </c>
      <c r="C267" s="110"/>
      <c r="D267" s="81" t="s">
        <v>292</v>
      </c>
      <c r="E267" s="111"/>
      <c r="F267" s="111"/>
      <c r="G267" s="111"/>
      <c r="H267" s="111"/>
    </row>
    <row r="268" spans="1:8" ht="15.75">
      <c r="A268" s="81" t="s">
        <v>296</v>
      </c>
      <c r="B268" s="110" t="s">
        <v>272</v>
      </c>
      <c r="C268" s="110"/>
      <c r="D268" s="81" t="s">
        <v>292</v>
      </c>
      <c r="E268" s="111"/>
      <c r="F268" s="111"/>
      <c r="G268" s="111"/>
      <c r="H268" s="111"/>
    </row>
    <row r="269" spans="1:8" ht="15.75">
      <c r="A269" s="81" t="s">
        <v>41</v>
      </c>
      <c r="B269" s="100" t="s">
        <v>273</v>
      </c>
      <c r="C269" s="102"/>
      <c r="D269" s="19"/>
      <c r="E269" s="111"/>
      <c r="F269" s="111"/>
      <c r="G269" s="111"/>
      <c r="H269" s="111"/>
    </row>
    <row r="270" spans="1:8" ht="18.75">
      <c r="A270" s="1"/>
    </row>
    <row r="271" spans="1:8" ht="18.75">
      <c r="A271" s="112" t="s">
        <v>274</v>
      </c>
      <c r="B271" s="112"/>
      <c r="C271" s="112"/>
      <c r="D271" s="112"/>
    </row>
    <row r="272" spans="1:8" ht="18.75">
      <c r="A272" s="36"/>
    </row>
    <row r="273" spans="1:8" ht="15.75">
      <c r="A273" s="113" t="s">
        <v>34</v>
      </c>
      <c r="B273" s="113"/>
      <c r="C273" s="113"/>
      <c r="D273" s="81" t="s">
        <v>35</v>
      </c>
      <c r="E273" s="113" t="s">
        <v>36</v>
      </c>
      <c r="F273" s="113"/>
      <c r="G273" s="113"/>
      <c r="H273" s="113"/>
    </row>
    <row r="274" spans="1:8" ht="15.75">
      <c r="A274" s="110" t="s">
        <v>275</v>
      </c>
      <c r="B274" s="110"/>
      <c r="C274" s="110"/>
      <c r="D274" s="81" t="s">
        <v>66</v>
      </c>
      <c r="E274" s="96" t="s">
        <v>297</v>
      </c>
      <c r="F274" s="97"/>
      <c r="G274" s="97"/>
      <c r="H274" s="98"/>
    </row>
    <row r="275" spans="1:8" ht="15.75">
      <c r="A275" s="110" t="s">
        <v>276</v>
      </c>
      <c r="B275" s="110"/>
      <c r="C275" s="110"/>
      <c r="D275" s="81" t="s">
        <v>66</v>
      </c>
      <c r="E275" s="96" t="s">
        <v>297</v>
      </c>
      <c r="F275" s="97"/>
      <c r="G275" s="97"/>
      <c r="H275" s="98"/>
    </row>
    <row r="276" spans="1:8" ht="15.75">
      <c r="A276" s="110" t="s">
        <v>277</v>
      </c>
      <c r="B276" s="110"/>
      <c r="C276" s="110"/>
      <c r="D276" s="81" t="s">
        <v>66</v>
      </c>
      <c r="E276" s="96" t="s">
        <v>297</v>
      </c>
      <c r="F276" s="97"/>
      <c r="G276" s="97"/>
      <c r="H276" s="98"/>
    </row>
    <row r="277" spans="1:8" ht="15.75">
      <c r="A277" s="110" t="s">
        <v>278</v>
      </c>
      <c r="B277" s="110"/>
      <c r="C277" s="110"/>
      <c r="D277" s="81" t="s">
        <v>66</v>
      </c>
      <c r="E277" s="96" t="s">
        <v>297</v>
      </c>
      <c r="F277" s="97"/>
      <c r="G277" s="97"/>
      <c r="H277" s="98"/>
    </row>
    <row r="278" spans="1:8" ht="15.75">
      <c r="A278" s="110" t="s">
        <v>279</v>
      </c>
      <c r="B278" s="110"/>
      <c r="C278" s="110"/>
      <c r="D278" s="81" t="s">
        <v>66</v>
      </c>
      <c r="E278" s="96" t="s">
        <v>297</v>
      </c>
      <c r="F278" s="97"/>
      <c r="G278" s="97"/>
      <c r="H278" s="98"/>
    </row>
    <row r="279" spans="1:8" ht="15.75">
      <c r="A279" s="100" t="s">
        <v>280</v>
      </c>
      <c r="B279" s="101"/>
      <c r="C279" s="102"/>
      <c r="D279" s="81" t="s">
        <v>66</v>
      </c>
      <c r="E279" s="96" t="s">
        <v>297</v>
      </c>
      <c r="F279" s="97"/>
      <c r="G279" s="97"/>
      <c r="H279" s="98"/>
    </row>
    <row r="280" spans="1:8" ht="15.75">
      <c r="A280" s="100" t="s">
        <v>281</v>
      </c>
      <c r="B280" s="101"/>
      <c r="C280" s="102"/>
      <c r="D280" s="81" t="s">
        <v>66</v>
      </c>
      <c r="E280" s="96" t="s">
        <v>297</v>
      </c>
      <c r="F280" s="97"/>
      <c r="G280" s="97"/>
      <c r="H280" s="98"/>
    </row>
    <row r="281" spans="1:8" ht="15.75">
      <c r="A281" s="100" t="s">
        <v>282</v>
      </c>
      <c r="B281" s="101"/>
      <c r="C281" s="102"/>
      <c r="D281" s="81" t="s">
        <v>66</v>
      </c>
      <c r="E281" s="96" t="s">
        <v>297</v>
      </c>
      <c r="F281" s="97"/>
      <c r="G281" s="97"/>
      <c r="H281" s="98"/>
    </row>
    <row r="282" spans="1:8" ht="15.75">
      <c r="A282" s="100" t="s">
        <v>283</v>
      </c>
      <c r="B282" s="101"/>
      <c r="C282" s="102"/>
      <c r="D282" s="81" t="s">
        <v>66</v>
      </c>
      <c r="E282" s="96" t="s">
        <v>297</v>
      </c>
      <c r="F282" s="97"/>
      <c r="G282" s="97"/>
      <c r="H282" s="98"/>
    </row>
    <row r="283" spans="1:8" ht="15.75">
      <c r="A283" s="100" t="s">
        <v>284</v>
      </c>
      <c r="B283" s="101"/>
      <c r="C283" s="102"/>
      <c r="D283" s="20" t="s">
        <v>298</v>
      </c>
      <c r="E283" s="96" t="s">
        <v>297</v>
      </c>
      <c r="F283" s="97"/>
      <c r="G283" s="97"/>
      <c r="H283" s="98"/>
    </row>
    <row r="284" spans="1:8" ht="15.75">
      <c r="A284" s="100" t="s">
        <v>285</v>
      </c>
      <c r="B284" s="101"/>
      <c r="C284" s="102"/>
      <c r="D284" s="81" t="s">
        <v>66</v>
      </c>
      <c r="E284" s="96" t="s">
        <v>297</v>
      </c>
      <c r="F284" s="97"/>
      <c r="G284" s="97"/>
      <c r="H284" s="98"/>
    </row>
    <row r="285" spans="1:8" ht="15.75">
      <c r="A285" s="100" t="s">
        <v>286</v>
      </c>
      <c r="B285" s="101"/>
      <c r="C285" s="102"/>
      <c r="D285" s="20"/>
      <c r="E285" s="96" t="s">
        <v>297</v>
      </c>
      <c r="F285" s="97"/>
      <c r="G285" s="97"/>
      <c r="H285" s="98"/>
    </row>
    <row r="286" spans="1:8" ht="47.25">
      <c r="A286" s="100" t="s">
        <v>287</v>
      </c>
      <c r="B286" s="101"/>
      <c r="C286" s="102"/>
      <c r="D286" s="3" t="s">
        <v>288</v>
      </c>
      <c r="E286" s="96" t="s">
        <v>312</v>
      </c>
      <c r="F286" s="97"/>
      <c r="G286" s="97"/>
      <c r="H286" s="98"/>
    </row>
    <row r="287" spans="1:8">
      <c r="A287" s="103" t="s">
        <v>289</v>
      </c>
      <c r="B287" s="104"/>
      <c r="C287" s="105"/>
      <c r="D287" s="109" t="s">
        <v>288</v>
      </c>
      <c r="E287" s="96" t="s">
        <v>312</v>
      </c>
      <c r="F287" s="97"/>
      <c r="G287" s="97"/>
      <c r="H287" s="98"/>
    </row>
    <row r="288" spans="1:8">
      <c r="A288" s="106"/>
      <c r="B288" s="107"/>
      <c r="C288" s="108"/>
      <c r="D288" s="109"/>
      <c r="E288" s="96" t="s">
        <v>312</v>
      </c>
      <c r="F288" s="97"/>
      <c r="G288" s="97"/>
      <c r="H288" s="98"/>
    </row>
    <row r="289" spans="1:8" ht="47.25">
      <c r="A289" s="93" t="s">
        <v>290</v>
      </c>
      <c r="B289" s="94"/>
      <c r="C289" s="95"/>
      <c r="D289" s="92" t="s">
        <v>288</v>
      </c>
      <c r="E289" s="96" t="s">
        <v>312</v>
      </c>
      <c r="F289" s="97"/>
      <c r="G289" s="97"/>
      <c r="H289" s="98"/>
    </row>
    <row r="290" spans="1:8" ht="15.75">
      <c r="A290" s="64"/>
      <c r="B290" s="64"/>
      <c r="C290" s="64"/>
      <c r="D290" s="65"/>
      <c r="E290" s="22"/>
      <c r="F290" s="22"/>
      <c r="G290" s="22"/>
      <c r="H290" s="22"/>
    </row>
    <row r="291" spans="1:8" ht="18.75">
      <c r="A291" s="36"/>
    </row>
    <row r="292" spans="1:8" ht="18.75">
      <c r="A292" s="36" t="s">
        <v>291</v>
      </c>
      <c r="B292" s="99" t="s">
        <v>319</v>
      </c>
      <c r="C292" s="99"/>
      <c r="D292" s="99"/>
      <c r="E292" s="99"/>
    </row>
    <row r="297" spans="1:8">
      <c r="B297" s="25"/>
    </row>
    <row r="298" spans="1:8">
      <c r="B298" s="25"/>
    </row>
    <row r="299" spans="1:8">
      <c r="B299" s="25"/>
    </row>
  </sheetData>
  <mergeCells count="523">
    <mergeCell ref="B292:E292"/>
    <mergeCell ref="A286:C286"/>
    <mergeCell ref="E286:H286"/>
    <mergeCell ref="A287:C288"/>
    <mergeCell ref="D287:D288"/>
    <mergeCell ref="E287:H287"/>
    <mergeCell ref="E288:H288"/>
    <mergeCell ref="A282:C282"/>
    <mergeCell ref="E282:H282"/>
    <mergeCell ref="A283:C283"/>
    <mergeCell ref="E283:H283"/>
    <mergeCell ref="A284:C284"/>
    <mergeCell ref="E284:H284"/>
    <mergeCell ref="A285:C285"/>
    <mergeCell ref="E285:H285"/>
    <mergeCell ref="A289:C289"/>
    <mergeCell ref="E289:H289"/>
    <mergeCell ref="A277:C277"/>
    <mergeCell ref="E277:H277"/>
    <mergeCell ref="A278:C278"/>
    <mergeCell ref="E278:H278"/>
    <mergeCell ref="A279:C279"/>
    <mergeCell ref="E279:H279"/>
    <mergeCell ref="A280:C280"/>
    <mergeCell ref="E280:H280"/>
    <mergeCell ref="A281:C281"/>
    <mergeCell ref="E281:H281"/>
    <mergeCell ref="A271:D271"/>
    <mergeCell ref="A273:C273"/>
    <mergeCell ref="E273:H273"/>
    <mergeCell ref="A274:C274"/>
    <mergeCell ref="E274:H274"/>
    <mergeCell ref="A275:C275"/>
    <mergeCell ref="E275:H275"/>
    <mergeCell ref="A276:C276"/>
    <mergeCell ref="E276:H276"/>
    <mergeCell ref="B265:C265"/>
    <mergeCell ref="E265:H265"/>
    <mergeCell ref="B266:C266"/>
    <mergeCell ref="E266:H266"/>
    <mergeCell ref="B267:C267"/>
    <mergeCell ref="E267:H267"/>
    <mergeCell ref="B268:C268"/>
    <mergeCell ref="E268:H268"/>
    <mergeCell ref="B269:C269"/>
    <mergeCell ref="E269:H269"/>
    <mergeCell ref="A258:C258"/>
    <mergeCell ref="E258:F258"/>
    <mergeCell ref="G258:H258"/>
    <mergeCell ref="A260:H260"/>
    <mergeCell ref="B262:C262"/>
    <mergeCell ref="E262:H262"/>
    <mergeCell ref="B263:C263"/>
    <mergeCell ref="E263:H263"/>
    <mergeCell ref="B264:C264"/>
    <mergeCell ref="E264:H264"/>
    <mergeCell ref="A255:C255"/>
    <mergeCell ref="E255:F255"/>
    <mergeCell ref="G255:H255"/>
    <mergeCell ref="A256:C256"/>
    <mergeCell ref="E256:F256"/>
    <mergeCell ref="G256:H256"/>
    <mergeCell ref="A257:C257"/>
    <mergeCell ref="E257:F257"/>
    <mergeCell ref="G257:H257"/>
    <mergeCell ref="A252:C252"/>
    <mergeCell ref="E252:F252"/>
    <mergeCell ref="G252:H252"/>
    <mergeCell ref="A253:C253"/>
    <mergeCell ref="E253:F253"/>
    <mergeCell ref="G253:H253"/>
    <mergeCell ref="A254:C254"/>
    <mergeCell ref="E254:F254"/>
    <mergeCell ref="G254:H254"/>
    <mergeCell ref="A249:C249"/>
    <mergeCell ref="E249:F249"/>
    <mergeCell ref="G249:H249"/>
    <mergeCell ref="A250:C250"/>
    <mergeCell ref="E250:F250"/>
    <mergeCell ref="G250:H250"/>
    <mergeCell ref="A251:C251"/>
    <mergeCell ref="E251:F251"/>
    <mergeCell ref="G251:H251"/>
    <mergeCell ref="A246:C246"/>
    <mergeCell ref="E246:F246"/>
    <mergeCell ref="G246:H246"/>
    <mergeCell ref="A247:C247"/>
    <mergeCell ref="E247:F247"/>
    <mergeCell ref="G247:H247"/>
    <mergeCell ref="A248:C248"/>
    <mergeCell ref="E248:F248"/>
    <mergeCell ref="G248:H248"/>
    <mergeCell ref="A243:C243"/>
    <mergeCell ref="E243:F243"/>
    <mergeCell ref="G243:H243"/>
    <mergeCell ref="A244:C244"/>
    <mergeCell ref="E244:F244"/>
    <mergeCell ref="G244:H244"/>
    <mergeCell ref="A245:C245"/>
    <mergeCell ref="E245:F245"/>
    <mergeCell ref="G245:H245"/>
    <mergeCell ref="A240:C240"/>
    <mergeCell ref="E240:F240"/>
    <mergeCell ref="G240:H240"/>
    <mergeCell ref="A241:C241"/>
    <mergeCell ref="E241:F241"/>
    <mergeCell ref="G241:H241"/>
    <mergeCell ref="A242:C242"/>
    <mergeCell ref="E242:F242"/>
    <mergeCell ref="G242:H242"/>
    <mergeCell ref="A237:C237"/>
    <mergeCell ref="E237:F237"/>
    <mergeCell ref="G237:H237"/>
    <mergeCell ref="A238:C238"/>
    <mergeCell ref="E238:F238"/>
    <mergeCell ref="G238:H238"/>
    <mergeCell ref="A239:C239"/>
    <mergeCell ref="E239:F239"/>
    <mergeCell ref="G239:H239"/>
    <mergeCell ref="A234:C234"/>
    <mergeCell ref="E234:F234"/>
    <mergeCell ref="G234:H234"/>
    <mergeCell ref="A235:C235"/>
    <mergeCell ref="E235:F235"/>
    <mergeCell ref="G235:H235"/>
    <mergeCell ref="A236:C236"/>
    <mergeCell ref="E236:F236"/>
    <mergeCell ref="G236:H236"/>
    <mergeCell ref="A231:C231"/>
    <mergeCell ref="E231:F231"/>
    <mergeCell ref="G231:H231"/>
    <mergeCell ref="A232:C232"/>
    <mergeCell ref="E232:F232"/>
    <mergeCell ref="G232:H232"/>
    <mergeCell ref="A233:C233"/>
    <mergeCell ref="E233:F233"/>
    <mergeCell ref="G233:H233"/>
    <mergeCell ref="A228:C228"/>
    <mergeCell ref="E228:F228"/>
    <mergeCell ref="G228:H228"/>
    <mergeCell ref="A229:C229"/>
    <mergeCell ref="E229:F229"/>
    <mergeCell ref="G229:H229"/>
    <mergeCell ref="A230:C230"/>
    <mergeCell ref="E230:F230"/>
    <mergeCell ref="G230:H230"/>
    <mergeCell ref="A225:C225"/>
    <mergeCell ref="E225:F225"/>
    <mergeCell ref="G225:H225"/>
    <mergeCell ref="A226:C226"/>
    <mergeCell ref="E226:F226"/>
    <mergeCell ref="G226:H226"/>
    <mergeCell ref="A227:C227"/>
    <mergeCell ref="E227:F227"/>
    <mergeCell ref="G227:H227"/>
    <mergeCell ref="A222:C222"/>
    <mergeCell ref="E222:F222"/>
    <mergeCell ref="G222:H222"/>
    <mergeCell ref="A223:C223"/>
    <mergeCell ref="E223:F223"/>
    <mergeCell ref="G223:H223"/>
    <mergeCell ref="A224:C224"/>
    <mergeCell ref="E224:F224"/>
    <mergeCell ref="G224:H224"/>
    <mergeCell ref="A219:C219"/>
    <mergeCell ref="E219:F219"/>
    <mergeCell ref="G219:H219"/>
    <mergeCell ref="A220:C220"/>
    <mergeCell ref="E220:F220"/>
    <mergeCell ref="G220:H220"/>
    <mergeCell ref="A221:C221"/>
    <mergeCell ref="E221:F221"/>
    <mergeCell ref="G221:H221"/>
    <mergeCell ref="A216:C216"/>
    <mergeCell ref="E216:F216"/>
    <mergeCell ref="G216:H216"/>
    <mergeCell ref="A217:C217"/>
    <mergeCell ref="E217:F217"/>
    <mergeCell ref="G217:H217"/>
    <mergeCell ref="A218:C218"/>
    <mergeCell ref="E218:F218"/>
    <mergeCell ref="G218:H218"/>
    <mergeCell ref="A213:C213"/>
    <mergeCell ref="E213:F213"/>
    <mergeCell ref="G213:H213"/>
    <mergeCell ref="A214:C214"/>
    <mergeCell ref="E214:F214"/>
    <mergeCell ref="G214:H214"/>
    <mergeCell ref="A215:C215"/>
    <mergeCell ref="E215:F215"/>
    <mergeCell ref="G215:H215"/>
    <mergeCell ref="A210:C210"/>
    <mergeCell ref="E210:F210"/>
    <mergeCell ref="G210:H210"/>
    <mergeCell ref="A211:C211"/>
    <mergeCell ref="E211:F211"/>
    <mergeCell ref="G211:H211"/>
    <mergeCell ref="A212:C212"/>
    <mergeCell ref="E212:F212"/>
    <mergeCell ref="G212:H212"/>
    <mergeCell ref="A207:C207"/>
    <mergeCell ref="E207:F207"/>
    <mergeCell ref="G207:H207"/>
    <mergeCell ref="A208:C208"/>
    <mergeCell ref="E208:F208"/>
    <mergeCell ref="G208:H208"/>
    <mergeCell ref="A209:C209"/>
    <mergeCell ref="E209:F209"/>
    <mergeCell ref="G209:H209"/>
    <mergeCell ref="A204:C204"/>
    <mergeCell ref="E204:F204"/>
    <mergeCell ref="G204:H204"/>
    <mergeCell ref="A205:C205"/>
    <mergeCell ref="E205:F205"/>
    <mergeCell ref="G205:H205"/>
    <mergeCell ref="A206:C206"/>
    <mergeCell ref="E206:F206"/>
    <mergeCell ref="G206:H206"/>
    <mergeCell ref="A201:C201"/>
    <mergeCell ref="E201:F201"/>
    <mergeCell ref="G201:H201"/>
    <mergeCell ref="A202:C202"/>
    <mergeCell ref="E202:F202"/>
    <mergeCell ref="G202:H202"/>
    <mergeCell ref="A203:C203"/>
    <mergeCell ref="E203:F203"/>
    <mergeCell ref="G203:H203"/>
    <mergeCell ref="A198:C198"/>
    <mergeCell ref="E198:F198"/>
    <mergeCell ref="G198:H198"/>
    <mergeCell ref="A199:C199"/>
    <mergeCell ref="E199:F199"/>
    <mergeCell ref="G199:H199"/>
    <mergeCell ref="A200:C200"/>
    <mergeCell ref="E200:F200"/>
    <mergeCell ref="G200:H200"/>
    <mergeCell ref="A195:C195"/>
    <mergeCell ref="E195:F195"/>
    <mergeCell ref="G195:H195"/>
    <mergeCell ref="A196:C196"/>
    <mergeCell ref="E196:F196"/>
    <mergeCell ref="G196:H196"/>
    <mergeCell ref="A197:C197"/>
    <mergeCell ref="E197:F197"/>
    <mergeCell ref="G197:H197"/>
    <mergeCell ref="A192:C192"/>
    <mergeCell ref="E192:F192"/>
    <mergeCell ref="G192:H192"/>
    <mergeCell ref="A193:C193"/>
    <mergeCell ref="E193:F193"/>
    <mergeCell ref="G193:H193"/>
    <mergeCell ref="A194:C194"/>
    <mergeCell ref="E194:F194"/>
    <mergeCell ref="G194:H194"/>
    <mergeCell ref="A189:C189"/>
    <mergeCell ref="E189:F189"/>
    <mergeCell ref="G189:H189"/>
    <mergeCell ref="A190:C190"/>
    <mergeCell ref="E190:F190"/>
    <mergeCell ref="G190:H190"/>
    <mergeCell ref="A191:C191"/>
    <mergeCell ref="E191:F191"/>
    <mergeCell ref="G191:H191"/>
    <mergeCell ref="A186:C186"/>
    <mergeCell ref="E186:F186"/>
    <mergeCell ref="G186:H186"/>
    <mergeCell ref="A187:C187"/>
    <mergeCell ref="E187:F187"/>
    <mergeCell ref="G187:H187"/>
    <mergeCell ref="A188:C188"/>
    <mergeCell ref="E188:F188"/>
    <mergeCell ref="G188:H188"/>
    <mergeCell ref="A176:B176"/>
    <mergeCell ref="A181:H181"/>
    <mergeCell ref="A183:C183"/>
    <mergeCell ref="E183:F183"/>
    <mergeCell ref="G183:H183"/>
    <mergeCell ref="A184:C184"/>
    <mergeCell ref="E184:F184"/>
    <mergeCell ref="G184:H184"/>
    <mergeCell ref="A185:C185"/>
    <mergeCell ref="E185:F185"/>
    <mergeCell ref="G185:H185"/>
    <mergeCell ref="A169:H169"/>
    <mergeCell ref="A170:B170"/>
    <mergeCell ref="C170:C175"/>
    <mergeCell ref="D170:D175"/>
    <mergeCell ref="E170:E175"/>
    <mergeCell ref="F170:F175"/>
    <mergeCell ref="G170:G175"/>
    <mergeCell ref="H170:H175"/>
    <mergeCell ref="A171:B171"/>
    <mergeCell ref="A172:B172"/>
    <mergeCell ref="A173:B173"/>
    <mergeCell ref="A174:B174"/>
    <mergeCell ref="A175:B175"/>
    <mergeCell ref="A160:H160"/>
    <mergeCell ref="A161:B161"/>
    <mergeCell ref="A162:H162"/>
    <mergeCell ref="A163:B163"/>
    <mergeCell ref="A164:B164"/>
    <mergeCell ref="A165:H165"/>
    <mergeCell ref="A166:B166"/>
    <mergeCell ref="A167:B167"/>
    <mergeCell ref="A168:B168"/>
    <mergeCell ref="A151:B151"/>
    <mergeCell ref="A152:H152"/>
    <mergeCell ref="A153:B153"/>
    <mergeCell ref="A154:B154"/>
    <mergeCell ref="A155:B155"/>
    <mergeCell ref="A156:B156"/>
    <mergeCell ref="A157:H157"/>
    <mergeCell ref="A158:H158"/>
    <mergeCell ref="A159:B159"/>
    <mergeCell ref="A142:D142"/>
    <mergeCell ref="A143:H143"/>
    <mergeCell ref="A144:H144"/>
    <mergeCell ref="A145:H145"/>
    <mergeCell ref="A146:B146"/>
    <mergeCell ref="A147:B147"/>
    <mergeCell ref="A148:B148"/>
    <mergeCell ref="A149:B149"/>
    <mergeCell ref="A150:B150"/>
    <mergeCell ref="A132:B132"/>
    <mergeCell ref="A133:B133"/>
    <mergeCell ref="A134:H134"/>
    <mergeCell ref="A135:B135"/>
    <mergeCell ref="A136:B136"/>
    <mergeCell ref="A137:H137"/>
    <mergeCell ref="A138:B138"/>
    <mergeCell ref="E138:E141"/>
    <mergeCell ref="F138:F141"/>
    <mergeCell ref="G138:G141"/>
    <mergeCell ref="H138:H141"/>
    <mergeCell ref="A139:B139"/>
    <mergeCell ref="A140:B140"/>
    <mergeCell ref="A141:B141"/>
    <mergeCell ref="A123:B123"/>
    <mergeCell ref="A124:B124"/>
    <mergeCell ref="A125:B125"/>
    <mergeCell ref="A126:B126"/>
    <mergeCell ref="A127:B127"/>
    <mergeCell ref="A128:B128"/>
    <mergeCell ref="A129:D129"/>
    <mergeCell ref="A130:B130"/>
    <mergeCell ref="A131:B131"/>
    <mergeCell ref="G114:G115"/>
    <mergeCell ref="H114:H115"/>
    <mergeCell ref="A116:H116"/>
    <mergeCell ref="A117:B117"/>
    <mergeCell ref="A118:B118"/>
    <mergeCell ref="A119:B119"/>
    <mergeCell ref="A120:B120"/>
    <mergeCell ref="A121:B121"/>
    <mergeCell ref="A122:B122"/>
    <mergeCell ref="A110:B110"/>
    <mergeCell ref="A111:B111"/>
    <mergeCell ref="A112:B112"/>
    <mergeCell ref="A113:B113"/>
    <mergeCell ref="A114:B115"/>
    <mergeCell ref="C114:C115"/>
    <mergeCell ref="D114:D115"/>
    <mergeCell ref="E114:E115"/>
    <mergeCell ref="F114:F115"/>
    <mergeCell ref="A105:B105"/>
    <mergeCell ref="A106:D106"/>
    <mergeCell ref="A107:B107"/>
    <mergeCell ref="E107:E108"/>
    <mergeCell ref="F107:F108"/>
    <mergeCell ref="G107:G108"/>
    <mergeCell ref="H107:H108"/>
    <mergeCell ref="A108:B108"/>
    <mergeCell ref="A109:B109"/>
    <mergeCell ref="A99:B99"/>
    <mergeCell ref="A100:B100"/>
    <mergeCell ref="E100:E101"/>
    <mergeCell ref="F100:F101"/>
    <mergeCell ref="G100:G101"/>
    <mergeCell ref="H100:H101"/>
    <mergeCell ref="A101:B101"/>
    <mergeCell ref="A102:D102"/>
    <mergeCell ref="A103:B103"/>
    <mergeCell ref="E103:E104"/>
    <mergeCell ref="F103:F104"/>
    <mergeCell ref="G103:G104"/>
    <mergeCell ref="H103:H104"/>
    <mergeCell ref="A104:B104"/>
    <mergeCell ref="A93:B93"/>
    <mergeCell ref="A94:B94"/>
    <mergeCell ref="A95:B95"/>
    <mergeCell ref="A96:B96"/>
    <mergeCell ref="A97:B97"/>
    <mergeCell ref="E97:E98"/>
    <mergeCell ref="F97:F98"/>
    <mergeCell ref="G97:G98"/>
    <mergeCell ref="H97:H98"/>
    <mergeCell ref="A98:B98"/>
    <mergeCell ref="A84:B84"/>
    <mergeCell ref="A85:B85"/>
    <mergeCell ref="A86:B86"/>
    <mergeCell ref="A87:B87"/>
    <mergeCell ref="A88:D88"/>
    <mergeCell ref="A89:D89"/>
    <mergeCell ref="A90:B90"/>
    <mergeCell ref="A91:B91"/>
    <mergeCell ref="D91:D92"/>
    <mergeCell ref="A92:B92"/>
    <mergeCell ref="F79:F80"/>
    <mergeCell ref="G79:G80"/>
    <mergeCell ref="H79:H80"/>
    <mergeCell ref="A80:B80"/>
    <mergeCell ref="A81:H81"/>
    <mergeCell ref="A82:B82"/>
    <mergeCell ref="E82:E83"/>
    <mergeCell ref="F82:F83"/>
    <mergeCell ref="G82:G83"/>
    <mergeCell ref="H82:H83"/>
    <mergeCell ref="A83:B83"/>
    <mergeCell ref="A72:B72"/>
    <mergeCell ref="A73:B73"/>
    <mergeCell ref="A74:B74"/>
    <mergeCell ref="A75:B75"/>
    <mergeCell ref="A76:B76"/>
    <mergeCell ref="A77:B77"/>
    <mergeCell ref="A78:B78"/>
    <mergeCell ref="A79:B79"/>
    <mergeCell ref="E79:E80"/>
    <mergeCell ref="A63:H63"/>
    <mergeCell ref="A64:H64"/>
    <mergeCell ref="A65:B65"/>
    <mergeCell ref="A66:B66"/>
    <mergeCell ref="A67:B67"/>
    <mergeCell ref="A68:B68"/>
    <mergeCell ref="A69:B69"/>
    <mergeCell ref="A70:H70"/>
    <mergeCell ref="A71:B71"/>
    <mergeCell ref="A57:A60"/>
    <mergeCell ref="B57:C60"/>
    <mergeCell ref="D57:D60"/>
    <mergeCell ref="E57:H57"/>
    <mergeCell ref="E58:H58"/>
    <mergeCell ref="E59:H59"/>
    <mergeCell ref="E60:H60"/>
    <mergeCell ref="A61:H61"/>
    <mergeCell ref="A62:B62"/>
    <mergeCell ref="B52:C52"/>
    <mergeCell ref="E52:H52"/>
    <mergeCell ref="B53:C53"/>
    <mergeCell ref="E53:H53"/>
    <mergeCell ref="B54:C54"/>
    <mergeCell ref="E54:H54"/>
    <mergeCell ref="B55:C55"/>
    <mergeCell ref="E55:H55"/>
    <mergeCell ref="B56:C56"/>
    <mergeCell ref="E56:H56"/>
    <mergeCell ref="B47:C47"/>
    <mergeCell ref="E47:H47"/>
    <mergeCell ref="B48:C48"/>
    <mergeCell ref="E48:H48"/>
    <mergeCell ref="B49:C49"/>
    <mergeCell ref="E49:H49"/>
    <mergeCell ref="B50:C50"/>
    <mergeCell ref="E50:H50"/>
    <mergeCell ref="B51:C51"/>
    <mergeCell ref="E51:H51"/>
    <mergeCell ref="B39:C39"/>
    <mergeCell ref="E39:H39"/>
    <mergeCell ref="B40:C40"/>
    <mergeCell ref="E40:H40"/>
    <mergeCell ref="A41:H41"/>
    <mergeCell ref="A43:H43"/>
    <mergeCell ref="B45:C45"/>
    <mergeCell ref="E45:H45"/>
    <mergeCell ref="B46:C46"/>
    <mergeCell ref="E46:H46"/>
    <mergeCell ref="B34:C34"/>
    <mergeCell ref="E34:H34"/>
    <mergeCell ref="B35:C35"/>
    <mergeCell ref="E35:H35"/>
    <mergeCell ref="B36:C36"/>
    <mergeCell ref="E36:H36"/>
    <mergeCell ref="B37:C37"/>
    <mergeCell ref="E37:H37"/>
    <mergeCell ref="B38:C38"/>
    <mergeCell ref="E38:H38"/>
    <mergeCell ref="A28:H28"/>
    <mergeCell ref="B30:C30"/>
    <mergeCell ref="E30:H30"/>
    <mergeCell ref="B31:C31"/>
    <mergeCell ref="E31:H31"/>
    <mergeCell ref="B32:C32"/>
    <mergeCell ref="E32:H32"/>
    <mergeCell ref="B33:C33"/>
    <mergeCell ref="E33:H33"/>
    <mergeCell ref="B20:C20"/>
    <mergeCell ref="E20:H20"/>
    <mergeCell ref="B21:C21"/>
    <mergeCell ref="E21:H21"/>
    <mergeCell ref="B22:C22"/>
    <mergeCell ref="E22:H22"/>
    <mergeCell ref="B23:C23"/>
    <mergeCell ref="E23:H23"/>
    <mergeCell ref="A25:H26"/>
    <mergeCell ref="B15:C15"/>
    <mergeCell ref="E15:H15"/>
    <mergeCell ref="B16:C16"/>
    <mergeCell ref="E16:H16"/>
    <mergeCell ref="B17:C17"/>
    <mergeCell ref="E17:H17"/>
    <mergeCell ref="B18:C18"/>
    <mergeCell ref="E18:H18"/>
    <mergeCell ref="B19:C19"/>
    <mergeCell ref="E19:H19"/>
    <mergeCell ref="A1:H1"/>
    <mergeCell ref="A2:H2"/>
    <mergeCell ref="A3:H3"/>
    <mergeCell ref="A4:H4"/>
    <mergeCell ref="A5:H5"/>
    <mergeCell ref="A8:H8"/>
    <mergeCell ref="A10:H10"/>
    <mergeCell ref="A12:H12"/>
    <mergeCell ref="B14:C14"/>
    <mergeCell ref="E14:H14"/>
  </mergeCells>
  <pageMargins left="0.44" right="0.11" top="0.31" bottom="0.2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 кв.</vt:lpstr>
      <vt:lpstr>полугодие</vt:lpstr>
      <vt:lpstr>год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2015-04-15T04:30:00Z</dcterms:modified>
</cp:coreProperties>
</file>